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3890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<sst xmlns="http://schemas.openxmlformats.org/spreadsheetml/2006/main" count="108" uniqueCount="45">
  <si>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SETUP</t>
  </si>
  <si>
    <t>CIRC</t>
  </si>
  <si>
    <t>0,25wl</t>
  </si>
  <si>
    <t>Direct</t>
  </si>
  <si>
    <t>BW</t>
  </si>
  <si>
    <t>4MHz</t>
  </si>
  <si>
    <t>1MHz</t>
  </si>
  <si>
    <t>ATT (Circulator)</t>
  </si>
  <si>
    <t>NO OF AVG (Single measurement)</t>
  </si>
  <si>
    <t>OFF</t>
  </si>
  <si>
    <t>ON</t>
  </si>
  <si>
    <t>Zre in BNC (Seen by DUT)</t>
  </si>
  <si>
    <t>50.0</t>
  </si>
  <si>
    <t>Z in BNC (Seen by DUT)</t>
  </si>
  <si>
    <t>0.0</t>
  </si>
  <si>
    <t>AVG INC LOSS</t>
  </si>
  <si>
    <t>STDEV</t>
  </si>
  <si>
    <t>DIFF VS HOT/COLD</t>
  </si>
  <si>
    <t>Z-DEPENDENCE</t>
  </si>
  <si>
    <t>AVG DIFF VS HOT/COLD</t>
  </si>
  <si>
    <t>NF</t>
  </si>
  <si>
    <t>NE334-S01</t>
  </si>
  <si>
    <t>MGF1801</t>
  </si>
  <si>
    <t>ATF333143</t>
  </si>
  <si>
    <t>MGF1425november</t>
  </si>
  <si>
    <t>ATF33143november</t>
  </si>
  <si>
    <t>OSC</t>
  </si>
  <si>
    <t>PSA4-5043</t>
  </si>
  <si>
    <t>AD6IW</t>
  </si>
  <si>
    <t xml:space="preserve">AVG DIFF VS HOT/COLD </t>
  </si>
  <si>
    <t>AVERAGE NFDIFF (consistency check)</t>
  </si>
  <si>
    <t>STDEV NFDIFF</t>
  </si>
  <si>
    <t>AVERAGE Z DEPENDENCE</t>
  </si>
  <si>
    <t>STDEV Z DEPENDENCE</t>
  </si>
  <si>
    <t>MGF1425narrow</t>
  </si>
  <si>
    <t>FHX05FA/LGnovember</t>
  </si>
  <si>
    <t>CONFIGURATION NUMBER</t>
  </si>
  <si>
    <t>STDEV SINGLE MEASUREMENT</t>
  </si>
  <si>
    <t>AVG AVG DIFF VS HOTCOLD</t>
  </si>
  <si>
    <t>STDEV AVG AVG DIFF VS HOTCOLD</t>
  </si>
  <si>
    <t>QUARTERWAVE NVA 2x10dB att</t>
  </si>
  <si>
    <t>QUARTERWAVE NVA 2X20dB att</t>
  </si>
  <si>
    <t>QUARTERWAVE NVA 4port cal</t>
  </si>
  <si>
    <t>QUARTERWAVE FITTED</t>
  </si>
  <si>
    <t>INTERMEDIOATES FOR STDEV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</si>
</sst>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376FF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7FFC9"/>
        <bgColor indexed="64"/>
      </patternFill>
    </fill>
    <fill>
      <patternFill patternType="solid">
        <fgColor rgb="FFD7FFC9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7" fillId="21" borderId="9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39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Fill="1" applyAlignment="1">
      <alignment/>
    </xf>
    <xf numFmtId="164" fontId="0" fillId="37" borderId="0" xfId="0" applyNumberFormat="1" applyFill="1" applyAlignment="1">
      <alignment/>
    </xf>
    <xf numFmtId="164" fontId="40" fillId="37" borderId="0" xfId="0" applyNumberFormat="1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="55" zoomScaleNormal="55" zoomScalePageLayoutView="0" workbookViewId="0" topLeftCell="A1">
      <selection activeCell="B117" sqref="B117"/>
    </sheetView>
  </sheetViews>
  <sheetFormatPr defaultColWidth="9.140625" defaultRowHeight="12.75"/>
  <cols>
    <col min="1" max="1" width="35.140625" style="0" customWidth="1"/>
    <col min="2" max="2" width="12.7109375" style="0" customWidth="1"/>
    <col min="3" max="3" width="9.421875" style="0" customWidth="1"/>
    <col min="4" max="4" width="7.00390625" style="0" customWidth="1"/>
    <col min="5" max="5" width="0.9921875" style="0" customWidth="1"/>
    <col min="6" max="6" width="7.00390625" style="0" customWidth="1"/>
    <col min="7" max="7" width="7.140625" style="0" customWidth="1"/>
    <col min="8" max="8" width="6.8515625" style="0" customWidth="1"/>
    <col min="9" max="9" width="2.421875" style="0" customWidth="1"/>
    <col min="10" max="10" width="7.28125" style="0" customWidth="1"/>
    <col min="11" max="11" width="6.8515625" style="0" customWidth="1"/>
    <col min="12" max="12" width="1.1484375" style="0" customWidth="1"/>
    <col min="13" max="13" width="7.421875" style="0" customWidth="1"/>
    <col min="14" max="14" width="6.8515625" style="0" customWidth="1"/>
    <col min="15" max="15" width="6.7109375" style="0" customWidth="1"/>
    <col min="16" max="16" width="2.8515625" style="0" customWidth="1"/>
    <col min="17" max="17" width="7.57421875" style="0" customWidth="1"/>
    <col min="18" max="18" width="7.140625" style="0" customWidth="1"/>
    <col min="19" max="19" width="2.421875" style="0" customWidth="1"/>
    <col min="20" max="20" width="7.00390625" style="0" customWidth="1"/>
    <col min="21" max="21" width="7.57421875" style="0" customWidth="1"/>
    <col min="22" max="22" width="6.28125" style="0" customWidth="1"/>
    <col min="23" max="23" width="0.9921875" style="0" customWidth="1"/>
    <col min="24" max="24" width="6.57421875" style="0" customWidth="1"/>
    <col min="25" max="25" width="6.421875" style="0" customWidth="1"/>
    <col min="26" max="26" width="39.7109375" style="0" customWidth="1"/>
    <col min="27" max="27" width="9.00390625" style="0" customWidth="1"/>
    <col min="28" max="28" width="14.00390625" style="0" customWidth="1"/>
    <col min="29" max="29" width="9.00390625" style="0" customWidth="1"/>
  </cols>
  <sheetData>
    <row r="1" spans="1:26" ht="12.75">
      <c r="A1" s="1" t="s">
        <v>36</v>
      </c>
      <c r="B1" s="1"/>
      <c r="C1" s="1">
        <v>1</v>
      </c>
      <c r="D1" s="1">
        <v>1</v>
      </c>
      <c r="E1" s="1"/>
      <c r="F1" s="1">
        <v>2</v>
      </c>
      <c r="G1" s="1">
        <v>2</v>
      </c>
      <c r="H1" s="1"/>
      <c r="I1" s="1"/>
      <c r="J1" s="1">
        <v>3</v>
      </c>
      <c r="K1" s="1">
        <v>3</v>
      </c>
      <c r="L1" s="1"/>
      <c r="M1" s="1">
        <v>4</v>
      </c>
      <c r="N1" s="1">
        <v>4</v>
      </c>
      <c r="O1" s="1"/>
      <c r="P1" s="1"/>
      <c r="Q1" s="1">
        <v>5</v>
      </c>
      <c r="R1" s="1">
        <v>5</v>
      </c>
      <c r="S1" s="1"/>
      <c r="T1" s="1">
        <v>6</v>
      </c>
      <c r="U1" s="1">
        <v>6</v>
      </c>
      <c r="W1" s="16"/>
      <c r="X1" s="1">
        <v>7</v>
      </c>
      <c r="Y1" s="1">
        <v>7</v>
      </c>
      <c r="Z1" s="16"/>
    </row>
    <row r="2" spans="1:26" ht="12.75">
      <c r="A2" s="1" t="s">
        <v>0</v>
      </c>
      <c r="B2" s="1"/>
      <c r="C2" s="1" t="s">
        <v>1</v>
      </c>
      <c r="D2" s="1"/>
      <c r="E2" s="1"/>
      <c r="F2" s="1" t="s">
        <v>1</v>
      </c>
      <c r="G2" s="1" t="s">
        <v>2</v>
      </c>
      <c r="H2" s="1"/>
      <c r="I2" s="1"/>
      <c r="J2" s="1" t="s">
        <v>3</v>
      </c>
      <c r="K2" s="1"/>
      <c r="L2" s="1"/>
      <c r="M2" s="1" t="s">
        <v>3</v>
      </c>
      <c r="N2" s="1" t="s">
        <v>2</v>
      </c>
      <c r="O2" s="1"/>
      <c r="P2" s="1"/>
      <c r="Q2" s="1" t="s">
        <v>1</v>
      </c>
      <c r="R2" s="1"/>
      <c r="S2" s="1"/>
      <c r="T2" s="1" t="s">
        <v>1</v>
      </c>
      <c r="U2" s="1" t="s">
        <v>2</v>
      </c>
      <c r="W2" s="16"/>
      <c r="X2" s="1" t="s">
        <v>1</v>
      </c>
      <c r="Y2" s="16"/>
      <c r="Z2" s="16"/>
    </row>
    <row r="3" spans="1:24" ht="12.75">
      <c r="A3" s="1" t="s">
        <v>4</v>
      </c>
      <c r="B3" s="1"/>
      <c r="C3" s="1" t="s">
        <v>5</v>
      </c>
      <c r="D3" s="1"/>
      <c r="E3" s="1"/>
      <c r="F3" s="1" t="s">
        <v>5</v>
      </c>
      <c r="G3" s="1"/>
      <c r="H3" s="1"/>
      <c r="I3" s="1"/>
      <c r="J3" s="1" t="s">
        <v>5</v>
      </c>
      <c r="K3" s="1"/>
      <c r="L3" s="1"/>
      <c r="M3" s="1" t="s">
        <v>5</v>
      </c>
      <c r="N3" s="1"/>
      <c r="O3" s="1"/>
      <c r="P3" s="1"/>
      <c r="Q3" s="1" t="s">
        <v>5</v>
      </c>
      <c r="R3" s="1"/>
      <c r="S3" s="1"/>
      <c r="T3" s="1" t="s">
        <v>5</v>
      </c>
      <c r="U3" s="1"/>
      <c r="W3" s="1"/>
      <c r="X3" s="17" t="s">
        <v>6</v>
      </c>
    </row>
    <row r="4" spans="1:24" ht="12.75">
      <c r="A4" s="1" t="s">
        <v>7</v>
      </c>
      <c r="B4" s="1"/>
      <c r="C4" s="2">
        <v>0.6</v>
      </c>
      <c r="D4" s="1"/>
      <c r="E4" s="1"/>
      <c r="F4" s="2">
        <v>0.6</v>
      </c>
      <c r="G4" s="1"/>
      <c r="H4" s="1"/>
      <c r="I4" s="1"/>
      <c r="J4" s="2"/>
      <c r="K4" s="1"/>
      <c r="L4" s="1"/>
      <c r="M4" s="2"/>
      <c r="N4" s="1"/>
      <c r="O4" s="1"/>
      <c r="P4" s="1"/>
      <c r="Q4" s="2">
        <v>0.657</v>
      </c>
      <c r="R4" s="1"/>
      <c r="S4" s="1"/>
      <c r="T4" s="2">
        <v>0.657</v>
      </c>
      <c r="U4" s="1"/>
      <c r="X4" s="2">
        <v>0.6</v>
      </c>
    </row>
    <row r="5" spans="1:24" ht="12.75">
      <c r="A5" s="1" t="s">
        <v>8</v>
      </c>
      <c r="B5" s="1"/>
      <c r="C5" s="2">
        <v>256</v>
      </c>
      <c r="D5" s="1"/>
      <c r="E5" s="1"/>
      <c r="F5" s="2">
        <v>256</v>
      </c>
      <c r="G5" s="1"/>
      <c r="H5" s="1"/>
      <c r="I5" s="1"/>
      <c r="J5" s="2">
        <v>256</v>
      </c>
      <c r="K5" s="1"/>
      <c r="L5" s="1"/>
      <c r="M5" s="2">
        <v>256</v>
      </c>
      <c r="N5" s="1"/>
      <c r="O5" s="1"/>
      <c r="P5" s="1"/>
      <c r="Q5" s="2">
        <v>256</v>
      </c>
      <c r="R5" s="1"/>
      <c r="S5" s="1"/>
      <c r="T5" s="2">
        <v>256</v>
      </c>
      <c r="U5" s="1"/>
      <c r="X5" s="2">
        <v>256</v>
      </c>
    </row>
    <row r="6" spans="1:24" ht="12.75">
      <c r="A6" s="1"/>
      <c r="B6" s="1"/>
      <c r="C6" s="2"/>
      <c r="D6" s="1"/>
      <c r="E6" s="1"/>
      <c r="F6" s="2"/>
      <c r="G6" s="1"/>
      <c r="H6" s="1"/>
      <c r="I6" s="1"/>
      <c r="J6" s="2" t="s">
        <v>9</v>
      </c>
      <c r="K6" s="1" t="s">
        <v>10</v>
      </c>
      <c r="L6" s="1"/>
      <c r="M6" s="2" t="s">
        <v>9</v>
      </c>
      <c r="N6" s="1" t="s">
        <v>10</v>
      </c>
      <c r="O6" s="1"/>
      <c r="P6" s="1"/>
      <c r="Q6" s="2">
        <v>256</v>
      </c>
      <c r="R6" s="1"/>
      <c r="S6" s="1"/>
      <c r="T6" s="2">
        <v>256</v>
      </c>
      <c r="U6" s="1"/>
      <c r="X6" s="2">
        <v>256</v>
      </c>
    </row>
    <row r="7" spans="1:26" ht="12.75">
      <c r="A7" s="1" t="s">
        <v>11</v>
      </c>
      <c r="B7" s="3"/>
      <c r="C7" s="2">
        <v>54.096</v>
      </c>
      <c r="D7" s="2"/>
      <c r="E7" s="2"/>
      <c r="F7" s="2">
        <v>45.078</v>
      </c>
      <c r="G7" s="2"/>
      <c r="H7" s="2"/>
      <c r="I7" s="2"/>
      <c r="J7" s="2">
        <v>50.131</v>
      </c>
      <c r="K7" s="2">
        <v>49.871</v>
      </c>
      <c r="L7" s="2"/>
      <c r="M7" s="2">
        <v>48.77</v>
      </c>
      <c r="N7" s="2">
        <v>49.02</v>
      </c>
      <c r="O7" s="2"/>
      <c r="P7" s="2"/>
      <c r="Q7" s="2" t="s">
        <v>12</v>
      </c>
      <c r="R7" s="2"/>
      <c r="S7" s="2"/>
      <c r="T7" s="2">
        <v>50</v>
      </c>
      <c r="U7" s="2"/>
      <c r="V7" s="4"/>
      <c r="W7" s="4"/>
      <c r="X7" s="2">
        <v>54.096</v>
      </c>
      <c r="Y7" s="4"/>
      <c r="Z7" s="4"/>
    </row>
    <row r="8" spans="1:24" s="4" customFormat="1" ht="12.75">
      <c r="A8" s="1" t="s">
        <v>13</v>
      </c>
      <c r="B8" s="3"/>
      <c r="C8" s="2">
        <v>-0.701</v>
      </c>
      <c r="D8" s="2"/>
      <c r="E8" s="2"/>
      <c r="F8" s="2">
        <v>0.289</v>
      </c>
      <c r="G8" s="2"/>
      <c r="H8" s="2"/>
      <c r="I8" s="2"/>
      <c r="J8" s="2">
        <v>0.113</v>
      </c>
      <c r="K8" s="2">
        <v>0.262</v>
      </c>
      <c r="L8" s="2"/>
      <c r="M8" s="2">
        <v>-0.307</v>
      </c>
      <c r="N8" s="2">
        <v>-0.445</v>
      </c>
      <c r="O8" s="2"/>
      <c r="P8" s="2"/>
      <c r="Q8" s="2" t="s">
        <v>14</v>
      </c>
      <c r="R8" s="2"/>
      <c r="S8" s="2"/>
      <c r="T8" s="2" t="s">
        <v>14</v>
      </c>
      <c r="U8" s="2"/>
      <c r="X8" s="2">
        <v>-0.701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2.75">
      <c r="A10" s="1"/>
    </row>
    <row r="11" spans="1:21" ht="12.75">
      <c r="A11" s="1" t="s">
        <v>35</v>
      </c>
      <c r="B11" s="14">
        <v>0.19</v>
      </c>
      <c r="C11" s="12">
        <v>28.313</v>
      </c>
      <c r="D11" s="12">
        <v>0.163</v>
      </c>
      <c r="E11" s="12"/>
      <c r="F11" s="12">
        <v>28.284</v>
      </c>
      <c r="G11" s="12">
        <v>0.229</v>
      </c>
      <c r="H11" s="12"/>
      <c r="I11" s="12"/>
      <c r="J11" s="12">
        <v>28.404</v>
      </c>
      <c r="K11" s="12">
        <v>0.14</v>
      </c>
      <c r="L11" s="12"/>
      <c r="M11" s="12">
        <v>28.275</v>
      </c>
      <c r="N11" s="12">
        <v>0.231</v>
      </c>
      <c r="O11" s="12"/>
      <c r="P11" s="12"/>
      <c r="Q11" s="12">
        <v>28.391</v>
      </c>
      <c r="R11" s="12">
        <v>0.151</v>
      </c>
      <c r="S11" s="12"/>
      <c r="T11" s="12">
        <v>28.307</v>
      </c>
      <c r="U11" s="12">
        <v>0.212</v>
      </c>
    </row>
    <row r="12" spans="1:21" ht="12.75">
      <c r="A12" s="1"/>
      <c r="C12" s="12">
        <v>28.321</v>
      </c>
      <c r="D12" s="12">
        <v>0.157</v>
      </c>
      <c r="E12" s="12"/>
      <c r="F12" s="12">
        <v>28.288</v>
      </c>
      <c r="G12" s="12">
        <v>0.227</v>
      </c>
      <c r="H12" s="12"/>
      <c r="I12" s="12"/>
      <c r="J12" s="12">
        <v>28.403</v>
      </c>
      <c r="K12" s="12">
        <v>0.141</v>
      </c>
      <c r="L12" s="12"/>
      <c r="M12" s="12">
        <v>28.26</v>
      </c>
      <c r="N12" s="12">
        <v>0.236</v>
      </c>
      <c r="O12" s="12"/>
      <c r="P12" s="12"/>
      <c r="Q12" s="12">
        <v>28.392</v>
      </c>
      <c r="R12" s="12">
        <v>0.151</v>
      </c>
      <c r="S12" s="12"/>
      <c r="T12" s="12">
        <v>28.311</v>
      </c>
      <c r="U12" s="12">
        <v>0.21</v>
      </c>
    </row>
    <row r="13" spans="1:21" ht="12.75">
      <c r="A13" s="1"/>
      <c r="C13" s="12">
        <v>28.319</v>
      </c>
      <c r="D13" s="12">
        <v>0.159</v>
      </c>
      <c r="E13" s="12"/>
      <c r="F13" s="12">
        <v>28.291</v>
      </c>
      <c r="G13" s="12">
        <v>0.226</v>
      </c>
      <c r="H13" s="12"/>
      <c r="I13" s="12"/>
      <c r="J13" s="12">
        <v>28.402</v>
      </c>
      <c r="K13" s="12">
        <v>0.143</v>
      </c>
      <c r="L13" s="12"/>
      <c r="M13" s="12">
        <v>28.262</v>
      </c>
      <c r="N13" s="12">
        <v>0.233</v>
      </c>
      <c r="O13" s="12"/>
      <c r="P13" s="12"/>
      <c r="Q13" s="12">
        <v>28.39</v>
      </c>
      <c r="R13" s="12">
        <v>0.151</v>
      </c>
      <c r="S13" s="12"/>
      <c r="T13" s="12">
        <v>28.313</v>
      </c>
      <c r="U13" s="12">
        <v>0.208</v>
      </c>
    </row>
    <row r="14" spans="1:21" ht="12.75">
      <c r="A14" s="1"/>
      <c r="C14" s="12">
        <v>28.322</v>
      </c>
      <c r="D14" s="12">
        <v>0.159</v>
      </c>
      <c r="E14" s="12"/>
      <c r="F14" s="12">
        <v>28.297</v>
      </c>
      <c r="G14" s="12">
        <v>0.223</v>
      </c>
      <c r="H14" s="12"/>
      <c r="I14" s="12"/>
      <c r="J14" s="12">
        <v>28.405</v>
      </c>
      <c r="K14" s="12">
        <v>0.14</v>
      </c>
      <c r="L14" s="12"/>
      <c r="M14" s="12">
        <v>28.26</v>
      </c>
      <c r="N14" s="12">
        <v>0.237</v>
      </c>
      <c r="O14" s="12"/>
      <c r="P14" s="12"/>
      <c r="Q14" s="12">
        <v>28.398</v>
      </c>
      <c r="R14" s="12">
        <v>0.148</v>
      </c>
      <c r="S14" s="12"/>
      <c r="T14" s="12">
        <v>28.316</v>
      </c>
      <c r="U14" s="12">
        <v>0.208</v>
      </c>
    </row>
    <row r="15" spans="1:21" ht="12.75">
      <c r="A15" s="1"/>
      <c r="C15" s="12">
        <v>28.317</v>
      </c>
      <c r="D15" s="12">
        <v>0.163</v>
      </c>
      <c r="E15" s="12"/>
      <c r="F15" s="12">
        <v>28.296</v>
      </c>
      <c r="G15" s="12">
        <v>0.228</v>
      </c>
      <c r="H15" s="12"/>
      <c r="I15" s="12"/>
      <c r="J15" s="12">
        <v>28.406</v>
      </c>
      <c r="K15" s="12">
        <v>0.139</v>
      </c>
      <c r="L15" s="12"/>
      <c r="M15" s="12">
        <v>28.262</v>
      </c>
      <c r="N15" s="12">
        <v>0.233</v>
      </c>
      <c r="O15" s="12"/>
      <c r="P15" s="12"/>
      <c r="Q15" s="12">
        <v>28.393</v>
      </c>
      <c r="R15" s="12">
        <v>0.151</v>
      </c>
      <c r="S15" s="12"/>
      <c r="T15" s="12">
        <v>28.313</v>
      </c>
      <c r="U15" s="12">
        <v>0.21</v>
      </c>
    </row>
    <row r="16" spans="1:21" ht="12.75">
      <c r="A16" s="3" t="s">
        <v>15</v>
      </c>
      <c r="C16">
        <f>AVERAGE(C11:C15)</f>
        <v>28.318400000000004</v>
      </c>
      <c r="D16">
        <f>AVERAGE(D11:D15)</f>
        <v>0.1602</v>
      </c>
      <c r="F16">
        <f>AVERAGE(F11:F15)+B129</f>
        <v>28.351299999999995</v>
      </c>
      <c r="G16">
        <f>AVERAGE(G11:G15)-B129</f>
        <v>0.16649999999999998</v>
      </c>
      <c r="J16">
        <f>AVERAGE(J11:J15)</f>
        <v>28.404000000000003</v>
      </c>
      <c r="K16">
        <f>AVERAGE(K11:K15)</f>
        <v>0.1406</v>
      </c>
      <c r="M16">
        <f>AVERAGE(M11:M15)+B129</f>
        <v>28.323900000000002</v>
      </c>
      <c r="N16">
        <f>AVERAGE(N11:N15)-B129</f>
        <v>0.1739</v>
      </c>
      <c r="Q16">
        <f>AVERAGE(Q11:Q15)</f>
        <v>28.3928</v>
      </c>
      <c r="R16">
        <f>AVERAGE(R11:R15)</f>
        <v>0.1504</v>
      </c>
      <c r="T16">
        <f>AVERAGE(T11:T15)+B129</f>
        <v>28.3721</v>
      </c>
      <c r="U16">
        <f>AVERAGE(U11:U15)-B129</f>
        <v>0.14950000000000002</v>
      </c>
    </row>
    <row r="17" spans="1:21" s="6" customFormat="1" ht="12.75">
      <c r="A17" s="5" t="s">
        <v>16</v>
      </c>
      <c r="C17" s="6">
        <f>STDEV(C11:C15)</f>
        <v>0.003577708764000114</v>
      </c>
      <c r="D17" s="6">
        <f>STDEV(D11:D15)</f>
        <v>0.00268328157299975</v>
      </c>
      <c r="F17" s="6">
        <f>STDEV(F11:F15)</f>
        <v>0.005449770637375822</v>
      </c>
      <c r="G17" s="6">
        <f>STDEV(G11:G15)</f>
        <v>0.00230217288664427</v>
      </c>
      <c r="J17" s="6">
        <f>STDEV(J11:J15)</f>
        <v>0.001581138830083875</v>
      </c>
      <c r="K17" s="6">
        <f>STDEV(K11:K15)</f>
        <v>0.0015165750888102986</v>
      </c>
      <c r="M17" s="6">
        <f>STDEV(M11:M15)</f>
        <v>0.006340346993657782</v>
      </c>
      <c r="N17" s="6">
        <f>STDEV(N11:N15)</f>
        <v>0.002449489742783166</v>
      </c>
      <c r="Q17" s="6">
        <f>STDEV(Q11:Q15)</f>
        <v>0.0031144823004795297</v>
      </c>
      <c r="R17" s="6">
        <f>STDEV(R11:R15)</f>
        <v>0.001341640786499875</v>
      </c>
      <c r="T17" s="6">
        <f>STDEV(T11:T15)</f>
        <v>0.0033166247903554363</v>
      </c>
      <c r="U17" s="6">
        <f>STDEV(U11:U15)</f>
        <v>0.0016733200530681526</v>
      </c>
    </row>
    <row r="18" spans="1:21" ht="12.75">
      <c r="A18" s="3" t="s">
        <v>17</v>
      </c>
      <c r="D18">
        <f>B11-D16</f>
        <v>0.029799999999999993</v>
      </c>
      <c r="G18">
        <f>B11-G16</f>
        <v>0.02350000000000002</v>
      </c>
      <c r="K18">
        <f>B11-K16</f>
        <v>0.0494</v>
      </c>
      <c r="N18">
        <f>B11-N16</f>
        <v>0.016100000000000003</v>
      </c>
      <c r="R18">
        <f>B11-R16</f>
        <v>0.039599999999999996</v>
      </c>
      <c r="U18">
        <f>B11-U16</f>
        <v>0.04049999999999998</v>
      </c>
    </row>
    <row r="19" spans="1:21" ht="12.75">
      <c r="A19" s="3" t="s">
        <v>18</v>
      </c>
      <c r="C19">
        <f>C16-F16</f>
        <v>-0.032899999999990825</v>
      </c>
      <c r="G19">
        <f>D18-G18</f>
        <v>0.006299999999999972</v>
      </c>
      <c r="J19">
        <f>J16-M16</f>
        <v>0.08010000000000161</v>
      </c>
      <c r="N19">
        <f>K18-N18</f>
        <v>0.033299999999999996</v>
      </c>
      <c r="Q19">
        <f>Q16-T16</f>
        <v>0.020700000000001495</v>
      </c>
      <c r="U19" s="6">
        <f>R18-U18</f>
        <v>-0.0008999999999999841</v>
      </c>
    </row>
    <row r="20" spans="1:21" s="6" customFormat="1" ht="12.75">
      <c r="A20" s="5" t="s">
        <v>19</v>
      </c>
      <c r="G20" s="6">
        <f>AVERAGE(D18,G18)</f>
        <v>0.026650000000000007</v>
      </c>
      <c r="M20" s="6">
        <f>H21-O21</f>
        <v>0.008366666666666661</v>
      </c>
      <c r="N20" s="6">
        <f>AVERAGE(K18,N18)</f>
        <v>0.03275</v>
      </c>
      <c r="R20" s="6">
        <f>H21-V21</f>
        <v>0.010583333333333306</v>
      </c>
      <c r="T20" s="6">
        <f>O21-V21</f>
        <v>0.0022166666666666446</v>
      </c>
      <c r="U20" s="6">
        <f>AVERAGE(R18,U18)</f>
        <v>0.04004999999999999</v>
      </c>
    </row>
    <row r="21" spans="1:22" s="6" customFormat="1" ht="12.75">
      <c r="A21" s="5" t="s">
        <v>20</v>
      </c>
      <c r="B21" s="18">
        <f>AVERAGE(H21,O21,V21)</f>
        <v>0.18455</v>
      </c>
      <c r="G21" s="11">
        <f>(D16+G16)/2</f>
        <v>0.16335</v>
      </c>
      <c r="H21" s="6">
        <f>G21+G119</f>
        <v>0.19086666666666666</v>
      </c>
      <c r="N21" s="11">
        <f>(K16+N16)/2</f>
        <v>0.15725</v>
      </c>
      <c r="O21" s="6">
        <f>N21+N119</f>
        <v>0.1825</v>
      </c>
      <c r="U21" s="11">
        <f>(R16+U16)/2</f>
        <v>0.14995000000000003</v>
      </c>
      <c r="V21" s="6">
        <f>U21+U119</f>
        <v>0.18028333333333335</v>
      </c>
    </row>
    <row r="22" ht="12.75">
      <c r="A22" s="1"/>
    </row>
    <row r="23" spans="1:21" ht="12.75">
      <c r="A23" s="1" t="s">
        <v>21</v>
      </c>
      <c r="B23" s="14">
        <v>0.144</v>
      </c>
      <c r="C23" s="13">
        <v>29.29</v>
      </c>
      <c r="D23" s="13">
        <v>0.109</v>
      </c>
      <c r="E23" s="13"/>
      <c r="F23" s="13">
        <v>29.333</v>
      </c>
      <c r="G23" s="13">
        <v>0.179</v>
      </c>
      <c r="H23" s="13"/>
      <c r="I23" s="13"/>
      <c r="J23" s="13">
        <v>29.4</v>
      </c>
      <c r="K23" s="13">
        <v>0.094</v>
      </c>
      <c r="L23" s="13"/>
      <c r="M23" s="13">
        <v>29.265</v>
      </c>
      <c r="N23" s="13">
        <v>0.195</v>
      </c>
      <c r="O23" s="13"/>
      <c r="P23" s="13"/>
      <c r="Q23" s="13">
        <v>29.39</v>
      </c>
      <c r="R23" s="13">
        <v>0.114</v>
      </c>
      <c r="S23" s="13"/>
      <c r="T23" s="13">
        <v>29.327</v>
      </c>
      <c r="U23" s="13">
        <v>0.168</v>
      </c>
    </row>
    <row r="24" spans="1:21" ht="12.75">
      <c r="A24" s="1"/>
      <c r="C24" s="13">
        <v>29.286</v>
      </c>
      <c r="D24" s="13">
        <v>0.115</v>
      </c>
      <c r="E24" s="13"/>
      <c r="F24" s="13">
        <v>29.34</v>
      </c>
      <c r="G24" s="13">
        <v>0.178</v>
      </c>
      <c r="H24" s="13"/>
      <c r="I24" s="13"/>
      <c r="J24" s="13">
        <v>29.39</v>
      </c>
      <c r="K24" s="13">
        <v>0.1</v>
      </c>
      <c r="L24" s="13"/>
      <c r="M24" s="13">
        <v>29.26</v>
      </c>
      <c r="N24" s="13">
        <v>0.199</v>
      </c>
      <c r="O24" s="13"/>
      <c r="P24" s="13"/>
      <c r="Q24" s="13">
        <v>29.396</v>
      </c>
      <c r="R24" s="13">
        <v>0.111</v>
      </c>
      <c r="S24" s="13"/>
      <c r="T24" s="13">
        <v>29.33</v>
      </c>
      <c r="U24" s="13">
        <v>0.169</v>
      </c>
    </row>
    <row r="25" spans="1:21" ht="12.75">
      <c r="A25" s="1"/>
      <c r="C25" s="13">
        <v>29.283</v>
      </c>
      <c r="D25" s="13">
        <v>0.111</v>
      </c>
      <c r="E25" s="13"/>
      <c r="F25" s="13">
        <v>29.342</v>
      </c>
      <c r="G25" s="13">
        <v>0.178</v>
      </c>
      <c r="H25" s="13"/>
      <c r="I25" s="13"/>
      <c r="J25" s="13">
        <v>29.392</v>
      </c>
      <c r="K25" s="13">
        <v>0.1</v>
      </c>
      <c r="L25" s="13"/>
      <c r="M25" s="13">
        <v>29.261</v>
      </c>
      <c r="N25" s="13">
        <v>0.194</v>
      </c>
      <c r="O25" s="13"/>
      <c r="P25" s="13"/>
      <c r="Q25" s="13">
        <v>29.398</v>
      </c>
      <c r="R25" s="13">
        <v>0.108</v>
      </c>
      <c r="S25" s="13"/>
      <c r="T25" s="13">
        <v>29.324</v>
      </c>
      <c r="U25" s="13">
        <v>0.174</v>
      </c>
    </row>
    <row r="26" spans="1:21" ht="12.75">
      <c r="A26" s="1"/>
      <c r="C26" s="13">
        <v>29.285</v>
      </c>
      <c r="D26" s="13">
        <v>0.111</v>
      </c>
      <c r="E26" s="13"/>
      <c r="F26" s="13">
        <v>29.346</v>
      </c>
      <c r="G26" s="13">
        <v>0.178</v>
      </c>
      <c r="H26" s="13"/>
      <c r="I26" s="13"/>
      <c r="J26" s="13">
        <v>29.393</v>
      </c>
      <c r="K26" s="13">
        <v>0.1</v>
      </c>
      <c r="L26" s="13"/>
      <c r="M26" s="13">
        <v>29.262</v>
      </c>
      <c r="N26" s="13">
        <v>0.195</v>
      </c>
      <c r="O26" s="13"/>
      <c r="P26" s="13"/>
      <c r="Q26" s="13">
        <v>29.402</v>
      </c>
      <c r="R26" s="13">
        <v>0.112</v>
      </c>
      <c r="S26" s="13"/>
      <c r="T26" s="13">
        <v>29.331</v>
      </c>
      <c r="U26" s="13">
        <v>0.169</v>
      </c>
    </row>
    <row r="27" spans="1:21" ht="12.75">
      <c r="A27" s="1"/>
      <c r="C27" s="13">
        <v>29.283</v>
      </c>
      <c r="D27" s="13">
        <v>0.113</v>
      </c>
      <c r="E27" s="13"/>
      <c r="F27" s="13">
        <v>29.239</v>
      </c>
      <c r="G27" s="13">
        <v>0.178</v>
      </c>
      <c r="H27" s="13"/>
      <c r="I27" s="13"/>
      <c r="J27" s="13">
        <v>29.39</v>
      </c>
      <c r="K27" s="13">
        <v>0.103</v>
      </c>
      <c r="L27" s="13"/>
      <c r="M27" s="13">
        <v>29.259</v>
      </c>
      <c r="N27" s="13">
        <v>0.197</v>
      </c>
      <c r="O27" s="13"/>
      <c r="P27" s="13"/>
      <c r="Q27" s="13">
        <v>29.4</v>
      </c>
      <c r="R27" s="13">
        <v>0.111</v>
      </c>
      <c r="S27" s="13"/>
      <c r="T27" s="13">
        <v>29.328</v>
      </c>
      <c r="U27" s="13">
        <v>0.168</v>
      </c>
    </row>
    <row r="28" spans="1:21" ht="12.75">
      <c r="A28" s="3" t="s">
        <v>15</v>
      </c>
      <c r="C28">
        <f>AVERAGE(C23:C27)</f>
        <v>29.285400000000003</v>
      </c>
      <c r="D28">
        <f>AVERAGE(D23:D27)</f>
        <v>0.11180000000000001</v>
      </c>
      <c r="F28">
        <f>AVERAGE(F23:F27)+B129</f>
        <v>29.3801</v>
      </c>
      <c r="G28">
        <f>AVERAGE(G23:G27)-B129</f>
        <v>0.11809999999999997</v>
      </c>
      <c r="J28">
        <f>AVERAGE(J23:J27)</f>
        <v>29.393</v>
      </c>
      <c r="K28">
        <f>AVERAGE(K23:K27)</f>
        <v>0.0994</v>
      </c>
      <c r="M28">
        <f>AVERAGE(M23:M27)+B129</f>
        <v>29.3215</v>
      </c>
      <c r="N28">
        <f>AVERAGE(N23:N27)-B129</f>
        <v>0.13590000000000002</v>
      </c>
      <c r="Q28">
        <f>AVERAGE(Q23:Q27)</f>
        <v>29.397199999999998</v>
      </c>
      <c r="R28">
        <f>AVERAGE(R23:R27)</f>
        <v>0.11120000000000001</v>
      </c>
      <c r="T28">
        <f>AVERAGE(T23:T27)+B129</f>
        <v>29.388099999999994</v>
      </c>
      <c r="U28">
        <f>AVERAGE(U23:U27)-B129</f>
        <v>0.10950000000000003</v>
      </c>
    </row>
    <row r="29" spans="1:21" s="6" customFormat="1" ht="12.75">
      <c r="A29" s="5" t="s">
        <v>16</v>
      </c>
      <c r="C29" s="6">
        <f>STDEV(C23:C27)</f>
        <v>0.002880972058176792</v>
      </c>
      <c r="D29" s="6">
        <f>STDEV(D23:D27)</f>
        <v>0.0022803508501982777</v>
      </c>
      <c r="F29" s="6">
        <f>STDEV(F23:F27)</f>
        <v>0.04552471856035954</v>
      </c>
      <c r="G29" s="6">
        <f>STDEV(G23:G27)</f>
        <v>0.0004472135954999583</v>
      </c>
      <c r="J29" s="6">
        <f>STDEV(J23:J27)</f>
        <v>0.004123105625616884</v>
      </c>
      <c r="K29" s="6">
        <f>STDEV(K23:K27)</f>
        <v>0.003286335345030996</v>
      </c>
      <c r="M29" s="6">
        <f>STDEV(M23:M27)</f>
        <v>0.0023021728866442263</v>
      </c>
      <c r="N29" s="6">
        <f>STDEV(N23:N27)</f>
        <v>0.0020000000000000018</v>
      </c>
      <c r="Q29" s="6">
        <f>STDEV(Q23:Q27)</f>
        <v>0.004604345773288298</v>
      </c>
      <c r="R29" s="6">
        <f>STDEV(R23:R27)</f>
        <v>0.002167948338867882</v>
      </c>
      <c r="T29" s="6">
        <f>STDEV(T23:T27)</f>
        <v>0.002738612787524637</v>
      </c>
      <c r="U29" s="6">
        <f>STDEV(U23:U27)</f>
        <v>0.0025099800796022165</v>
      </c>
    </row>
    <row r="30" spans="1:21" ht="12.75">
      <c r="A30" s="3" t="s">
        <v>17</v>
      </c>
      <c r="D30">
        <f>B23-D28</f>
        <v>0.03219999999999998</v>
      </c>
      <c r="G30">
        <f>B23-G28</f>
        <v>0.02590000000000002</v>
      </c>
      <c r="K30">
        <f>B23-K28</f>
        <v>0.04459999999999999</v>
      </c>
      <c r="N30">
        <f>B23-N28</f>
        <v>0.008099999999999968</v>
      </c>
      <c r="R30">
        <f>B23-R28</f>
        <v>0.03279999999999998</v>
      </c>
      <c r="U30">
        <f>B23-U28</f>
        <v>0.03449999999999996</v>
      </c>
    </row>
    <row r="31" spans="1:21" ht="12.75">
      <c r="A31" s="3" t="s">
        <v>18</v>
      </c>
      <c r="C31">
        <f>C28-F28</f>
        <v>-0.09469999999999601</v>
      </c>
      <c r="G31">
        <f>D30-G30</f>
        <v>0.006299999999999958</v>
      </c>
      <c r="J31">
        <f>J28-M28</f>
        <v>0.07150000000000034</v>
      </c>
      <c r="N31">
        <f>K30-N30</f>
        <v>0.03650000000000002</v>
      </c>
      <c r="Q31">
        <f>Q28-T28</f>
        <v>0.00910000000000366</v>
      </c>
      <c r="U31">
        <f>R30-U30</f>
        <v>-0.0016999999999999793</v>
      </c>
    </row>
    <row r="32" spans="1:21" s="6" customFormat="1" ht="12.75">
      <c r="A32" s="5" t="s">
        <v>19</v>
      </c>
      <c r="G32" s="6">
        <f>AVERAGE(D30,G30)</f>
        <v>0.02905</v>
      </c>
      <c r="M32" s="6">
        <f>H33-O33</f>
        <v>-0.0004333333333333411</v>
      </c>
      <c r="N32" s="6">
        <f>AVERAGE(K30,N30)</f>
        <v>0.026349999999999978</v>
      </c>
      <c r="R32" s="6">
        <f>H33-V33</f>
        <v>0.0017833333333333312</v>
      </c>
      <c r="T32" s="6">
        <f>O33-V33</f>
        <v>0.0022166666666666723</v>
      </c>
      <c r="U32" s="6">
        <f>AVERAGE(R30,U30)</f>
        <v>0.03364999999999997</v>
      </c>
    </row>
    <row r="33" spans="1:22" s="6" customFormat="1" ht="12.75">
      <c r="A33" s="5" t="s">
        <v>20</v>
      </c>
      <c r="B33" s="18">
        <f>AVERAGE(H33,O33,V33)</f>
        <v>0.14201666666666665</v>
      </c>
      <c r="G33" s="11">
        <f>(D28+G28)/2</f>
        <v>0.11495</v>
      </c>
      <c r="H33" s="6">
        <f>G33+G119</f>
        <v>0.14246666666666666</v>
      </c>
      <c r="N33" s="11">
        <f>(K28+N28)/2</f>
        <v>0.11765</v>
      </c>
      <c r="O33" s="6">
        <f>N33+N119</f>
        <v>0.1429</v>
      </c>
      <c r="U33" s="11">
        <f>(R28+U28)/2</f>
        <v>0.11035000000000002</v>
      </c>
      <c r="V33" s="6">
        <f>U33+U119</f>
        <v>0.14068333333333333</v>
      </c>
    </row>
    <row r="34" ht="12.75">
      <c r="A34" s="3"/>
    </row>
    <row r="35" spans="1:21" ht="12.75">
      <c r="A35" s="1" t="s">
        <v>22</v>
      </c>
      <c r="B35" s="14">
        <v>0.285</v>
      </c>
      <c r="C35" s="13">
        <v>26.893</v>
      </c>
      <c r="D35" s="13">
        <v>0.258</v>
      </c>
      <c r="E35" s="13"/>
      <c r="F35" s="13">
        <v>27.512</v>
      </c>
      <c r="G35" s="13">
        <v>0.327</v>
      </c>
      <c r="H35" s="13"/>
      <c r="I35" s="13"/>
      <c r="J35" s="13">
        <v>27.22</v>
      </c>
      <c r="K35" s="13">
        <v>0.231</v>
      </c>
      <c r="L35" s="13"/>
      <c r="M35" s="13">
        <v>27.196</v>
      </c>
      <c r="N35" s="13">
        <v>0.357</v>
      </c>
      <c r="O35" s="13"/>
      <c r="P35" s="13"/>
      <c r="Q35" s="13">
        <v>27.216</v>
      </c>
      <c r="R35" s="13">
        <v>0.257</v>
      </c>
      <c r="S35" s="13"/>
      <c r="T35" s="13">
        <v>27.193</v>
      </c>
      <c r="U35" s="13">
        <v>0.316</v>
      </c>
    </row>
    <row r="36" spans="1:21" ht="12.75">
      <c r="A36" s="1"/>
      <c r="C36" s="13">
        <v>26.895</v>
      </c>
      <c r="D36" s="13">
        <v>0.257</v>
      </c>
      <c r="E36" s="13"/>
      <c r="F36" s="13">
        <v>27.512</v>
      </c>
      <c r="G36" s="13">
        <v>0.329</v>
      </c>
      <c r="H36" s="13"/>
      <c r="I36" s="13"/>
      <c r="J36" s="13">
        <v>27.211</v>
      </c>
      <c r="K36" s="13">
        <v>0.224</v>
      </c>
      <c r="L36" s="13"/>
      <c r="M36" s="13">
        <v>27.192</v>
      </c>
      <c r="N36" s="13">
        <v>0.357</v>
      </c>
      <c r="O36" s="13"/>
      <c r="P36" s="13"/>
      <c r="Q36" s="13">
        <v>27.222</v>
      </c>
      <c r="R36" s="13">
        <v>0.254</v>
      </c>
      <c r="S36" s="13"/>
      <c r="T36" s="13">
        <v>27.194</v>
      </c>
      <c r="U36" s="13">
        <v>0.315</v>
      </c>
    </row>
    <row r="37" spans="1:21" ht="12.75">
      <c r="A37" s="1"/>
      <c r="C37" s="13">
        <v>26.904</v>
      </c>
      <c r="D37" s="13">
        <v>0.251</v>
      </c>
      <c r="E37" s="13"/>
      <c r="F37" s="13">
        <v>27.514</v>
      </c>
      <c r="G37" s="13">
        <v>0.327</v>
      </c>
      <c r="H37" s="13"/>
      <c r="I37" s="13"/>
      <c r="J37" s="13">
        <v>27.208</v>
      </c>
      <c r="K37" s="13">
        <v>0.226</v>
      </c>
      <c r="L37" s="13"/>
      <c r="M37" s="13">
        <v>27.188</v>
      </c>
      <c r="N37" s="13">
        <v>0.362</v>
      </c>
      <c r="O37" s="13"/>
      <c r="P37" s="13"/>
      <c r="Q37" s="13">
        <v>27.216</v>
      </c>
      <c r="R37" s="13">
        <v>0.259</v>
      </c>
      <c r="S37" s="13"/>
      <c r="T37" s="13">
        <v>27.19</v>
      </c>
      <c r="U37" s="13">
        <v>0.315</v>
      </c>
    </row>
    <row r="38" spans="1:21" ht="12.75">
      <c r="A38" s="1"/>
      <c r="C38" s="13">
        <v>26.899</v>
      </c>
      <c r="D38" s="13">
        <v>0.253</v>
      </c>
      <c r="E38" s="13"/>
      <c r="F38" s="13">
        <v>27.513</v>
      </c>
      <c r="G38" s="13">
        <v>0.326</v>
      </c>
      <c r="H38" s="13"/>
      <c r="I38" s="13"/>
      <c r="J38" s="13">
        <v>27.213</v>
      </c>
      <c r="K38" s="13">
        <v>0.234</v>
      </c>
      <c r="L38" s="13"/>
      <c r="M38" s="13">
        <v>27.184</v>
      </c>
      <c r="N38" s="13">
        <v>0.351</v>
      </c>
      <c r="O38" s="13"/>
      <c r="P38" s="13"/>
      <c r="Q38" s="13">
        <v>27.222</v>
      </c>
      <c r="R38" s="13">
        <v>0.256</v>
      </c>
      <c r="S38" s="13"/>
      <c r="T38" s="13">
        <v>27.192</v>
      </c>
      <c r="U38" s="13">
        <v>0.316</v>
      </c>
    </row>
    <row r="39" spans="1:21" ht="12.75">
      <c r="A39" s="1"/>
      <c r="C39" s="13">
        <v>26.892</v>
      </c>
      <c r="D39" s="13">
        <v>0.258</v>
      </c>
      <c r="E39" s="13"/>
      <c r="F39" s="13">
        <v>27.517</v>
      </c>
      <c r="G39" s="13">
        <v>0.329</v>
      </c>
      <c r="H39" s="13"/>
      <c r="I39" s="13"/>
      <c r="J39" s="13">
        <v>27.207</v>
      </c>
      <c r="K39" s="13">
        <v>0.225</v>
      </c>
      <c r="L39" s="13"/>
      <c r="M39" s="13">
        <v>27.18</v>
      </c>
      <c r="N39" s="13">
        <v>0.352</v>
      </c>
      <c r="O39" s="13"/>
      <c r="P39" s="13"/>
      <c r="Q39" s="13">
        <v>27.221</v>
      </c>
      <c r="R39" s="13">
        <v>0.256</v>
      </c>
      <c r="S39" s="13"/>
      <c r="T39" s="13">
        <v>27.191</v>
      </c>
      <c r="U39" s="13">
        <v>0.314</v>
      </c>
    </row>
    <row r="40" spans="1:21" ht="12.75">
      <c r="A40" s="3" t="s">
        <v>15</v>
      </c>
      <c r="C40">
        <f>AVERAGE(C35:C39)</f>
        <v>26.8966</v>
      </c>
      <c r="D40">
        <f>AVERAGE(D35:D39)</f>
        <v>0.2554</v>
      </c>
      <c r="F40">
        <f>AVERAGE(F35:F39)+B129</f>
        <v>27.573700000000002</v>
      </c>
      <c r="G40">
        <f>AVERAGE(G35:G39)-B129</f>
        <v>0.2675</v>
      </c>
      <c r="J40">
        <f>AVERAGE(J35:J39)</f>
        <v>27.2118</v>
      </c>
      <c r="K40">
        <f>AVERAGE(K35:K39)</f>
        <v>0.22800000000000004</v>
      </c>
      <c r="M40">
        <f>AVERAGE(M35:M39)+B129</f>
        <v>27.248099999999997</v>
      </c>
      <c r="N40">
        <f>AVERAGE(N35:N39)-B129</f>
        <v>0.2957</v>
      </c>
      <c r="Q40">
        <f>AVERAGE(Q35:Q39)</f>
        <v>27.2194</v>
      </c>
      <c r="R40">
        <f>AVERAGE(R35:R39)</f>
        <v>0.2564</v>
      </c>
      <c r="T40">
        <f>AVERAGE(T35:T39)+B129</f>
        <v>27.2521</v>
      </c>
      <c r="U40">
        <f>AVERAGE(U35:U39)-B129</f>
        <v>0.25510000000000005</v>
      </c>
    </row>
    <row r="41" spans="1:21" s="6" customFormat="1" ht="12.75">
      <c r="A41" s="5" t="s">
        <v>16</v>
      </c>
      <c r="C41" s="6">
        <f>STDEV(C35:C39)</f>
        <v>0.00492950301754661</v>
      </c>
      <c r="D41" s="6">
        <f>STDEV(D35:D39)</f>
        <v>0.003209361307176246</v>
      </c>
      <c r="F41" s="6">
        <f>STDEV(F35:F39)</f>
        <v>0.0020736441353322228</v>
      </c>
      <c r="G41" s="6">
        <f>STDEV(G35:G39)</f>
        <v>0.001341640786499875</v>
      </c>
      <c r="J41" s="6">
        <f>STDEV(J35:J39)</f>
        <v>0.005167204273105309</v>
      </c>
      <c r="K41" s="6">
        <f>STDEV(K35:K39)</f>
        <v>0.004301162633521317</v>
      </c>
      <c r="M41" s="6">
        <f>STDEV(M35:M39)</f>
        <v>0.0063245553203371855</v>
      </c>
      <c r="N41" s="6">
        <f>STDEV(N35:N39)</f>
        <v>0.004438468204234433</v>
      </c>
      <c r="Q41" s="6">
        <f>STDEV(Q35:Q39)</f>
        <v>0.0031304951684996726</v>
      </c>
      <c r="R41" s="6">
        <f>STDEV(R35:R39)</f>
        <v>0.0018165902124584966</v>
      </c>
      <c r="T41" s="6">
        <f>STDEV(T35:T39)</f>
        <v>0.001581138830083875</v>
      </c>
      <c r="U41" s="6">
        <f>STDEV(U35:U39)</f>
        <v>0.0008366600265340763</v>
      </c>
    </row>
    <row r="42" spans="1:21" ht="12.75">
      <c r="A42" s="3" t="s">
        <v>17</v>
      </c>
      <c r="D42">
        <f>B35-D40</f>
        <v>0.02959999999999996</v>
      </c>
      <c r="G42">
        <f>B35-G40</f>
        <v>0.01749999999999996</v>
      </c>
      <c r="K42">
        <f>B35-K40</f>
        <v>0.05699999999999994</v>
      </c>
      <c r="N42">
        <f>B35-N40</f>
        <v>-0.010700000000000043</v>
      </c>
      <c r="R42">
        <f>B35-R40</f>
        <v>0.02859999999999996</v>
      </c>
      <c r="U42">
        <f>B35-U40</f>
        <v>0.029899999999999927</v>
      </c>
    </row>
    <row r="43" spans="1:21" ht="12.75">
      <c r="A43" s="3" t="s">
        <v>18</v>
      </c>
      <c r="C43">
        <f>C40-F40</f>
        <v>-0.6771000000000029</v>
      </c>
      <c r="G43">
        <f>D42-G42</f>
        <v>0.0121</v>
      </c>
      <c r="J43">
        <f>J40-M40</f>
        <v>-0.03629999999999711</v>
      </c>
      <c r="N43">
        <f>K42-N42</f>
        <v>0.06769999999999998</v>
      </c>
      <c r="Q43">
        <f>Q40-T40</f>
        <v>-0.0326999999999984</v>
      </c>
      <c r="U43">
        <f>R42-U42</f>
        <v>-0.0012999999999999678</v>
      </c>
    </row>
    <row r="44" spans="1:21" s="6" customFormat="1" ht="12.75">
      <c r="A44" s="5" t="s">
        <v>19</v>
      </c>
      <c r="G44" s="6">
        <f>AVERAGE(D42,G42)</f>
        <v>0.02354999999999996</v>
      </c>
      <c r="M44" s="6">
        <f>H45-O45</f>
        <v>0.0018666666666666831</v>
      </c>
      <c r="N44" s="6">
        <f>AVERAGE(K42,N42)</f>
        <v>0.02314999999999995</v>
      </c>
      <c r="R44" s="6">
        <f>H45-V45</f>
        <v>0.002883333333333349</v>
      </c>
      <c r="T44" s="6">
        <f>O45-V45</f>
        <v>0.0010166666666666657</v>
      </c>
      <c r="U44" s="6">
        <f>AVERAGE(R42,U42)</f>
        <v>0.029249999999999943</v>
      </c>
    </row>
    <row r="45" spans="1:22" s="6" customFormat="1" ht="12.75">
      <c r="A45" s="5" t="s">
        <v>20</v>
      </c>
      <c r="B45" s="18">
        <f>AVERAGE(H45,O45,V45)</f>
        <v>0.2873833333333334</v>
      </c>
      <c r="G45" s="11">
        <f>(D40+G40)/2</f>
        <v>0.26145</v>
      </c>
      <c r="H45" s="6">
        <f>G45+G119</f>
        <v>0.2889666666666667</v>
      </c>
      <c r="N45" s="11">
        <f>(K40+N40)/2</f>
        <v>0.26185</v>
      </c>
      <c r="O45" s="6">
        <f>N45+N119</f>
        <v>0.2871</v>
      </c>
      <c r="U45" s="11">
        <f>(R40+U40)/2</f>
        <v>0.25575000000000003</v>
      </c>
      <c r="V45" s="6">
        <f>U45+U119</f>
        <v>0.28608333333333336</v>
      </c>
    </row>
    <row r="46" spans="1:22" ht="12.75">
      <c r="A46" s="1"/>
      <c r="V46" s="7"/>
    </row>
    <row r="47" spans="1:22" ht="12.75">
      <c r="A47" s="1" t="s">
        <v>23</v>
      </c>
      <c r="B47" s="14">
        <v>0.25</v>
      </c>
      <c r="C47" s="13">
        <v>27.004</v>
      </c>
      <c r="D47" s="13">
        <v>0.209</v>
      </c>
      <c r="E47" s="13"/>
      <c r="F47" s="13">
        <v>27.509</v>
      </c>
      <c r="G47" s="13">
        <v>0.296</v>
      </c>
      <c r="H47" s="13"/>
      <c r="I47" s="13"/>
      <c r="J47" s="13">
        <v>27.287</v>
      </c>
      <c r="K47" s="13">
        <v>0.204</v>
      </c>
      <c r="L47" s="13"/>
      <c r="M47" s="13">
        <v>27.242</v>
      </c>
      <c r="N47" s="13">
        <v>0.32</v>
      </c>
      <c r="O47" s="13"/>
      <c r="P47" s="13"/>
      <c r="Q47" s="13">
        <v>27.306</v>
      </c>
      <c r="R47" s="13">
        <v>0.226</v>
      </c>
      <c r="S47" s="13"/>
      <c r="T47" s="13">
        <v>27.276</v>
      </c>
      <c r="U47" s="13">
        <v>0.282</v>
      </c>
      <c r="V47" s="7"/>
    </row>
    <row r="48" spans="1:22" ht="12.75">
      <c r="A48" s="1"/>
      <c r="C48" s="13">
        <v>27.005</v>
      </c>
      <c r="D48" s="13">
        <v>0.208</v>
      </c>
      <c r="E48" s="13"/>
      <c r="F48" s="13">
        <v>27.513</v>
      </c>
      <c r="G48" s="13">
        <v>0.29</v>
      </c>
      <c r="H48" s="13"/>
      <c r="I48" s="13"/>
      <c r="J48" s="13">
        <v>27.286</v>
      </c>
      <c r="K48" s="13">
        <v>0.201</v>
      </c>
      <c r="L48" s="13"/>
      <c r="M48" s="13">
        <v>27.228</v>
      </c>
      <c r="N48" s="13">
        <v>0.317</v>
      </c>
      <c r="O48" s="13"/>
      <c r="P48" s="13"/>
      <c r="Q48" s="13">
        <v>27.31</v>
      </c>
      <c r="R48" s="13">
        <v>0.224</v>
      </c>
      <c r="S48" s="13"/>
      <c r="T48" s="13">
        <v>27.274</v>
      </c>
      <c r="U48" s="13">
        <v>0.285</v>
      </c>
      <c r="V48" s="7"/>
    </row>
    <row r="49" spans="1:22" ht="12.75">
      <c r="A49" s="1"/>
      <c r="C49" s="13">
        <v>27.005</v>
      </c>
      <c r="D49" s="13">
        <v>0.209</v>
      </c>
      <c r="E49" s="13"/>
      <c r="F49" s="13">
        <v>27.509</v>
      </c>
      <c r="G49" s="13">
        <v>0.296</v>
      </c>
      <c r="H49" s="13"/>
      <c r="I49" s="13"/>
      <c r="J49" s="13">
        <v>27.284</v>
      </c>
      <c r="K49" s="13">
        <v>0.202</v>
      </c>
      <c r="L49" s="13"/>
      <c r="M49" s="13">
        <v>27.228</v>
      </c>
      <c r="N49" s="13">
        <v>0.317</v>
      </c>
      <c r="O49" s="13"/>
      <c r="P49" s="13"/>
      <c r="Q49" s="13">
        <v>27.311</v>
      </c>
      <c r="R49" s="13">
        <v>0.221</v>
      </c>
      <c r="S49" s="13"/>
      <c r="T49" s="13">
        <v>27.272</v>
      </c>
      <c r="U49" s="13">
        <v>0.282</v>
      </c>
      <c r="V49" s="7"/>
    </row>
    <row r="50" spans="1:22" ht="12.75">
      <c r="A50" s="1"/>
      <c r="C50" s="13">
        <v>27.005</v>
      </c>
      <c r="D50" s="13">
        <v>0.21</v>
      </c>
      <c r="E50" s="13"/>
      <c r="F50" s="13">
        <v>27.514</v>
      </c>
      <c r="G50" s="13">
        <v>0.293</v>
      </c>
      <c r="H50" s="13"/>
      <c r="I50" s="13"/>
      <c r="J50" s="13">
        <v>27.285</v>
      </c>
      <c r="K50" s="13">
        <v>0.197</v>
      </c>
      <c r="L50" s="13"/>
      <c r="M50" s="13">
        <v>27.236</v>
      </c>
      <c r="N50" s="13">
        <v>0.317</v>
      </c>
      <c r="O50" s="13"/>
      <c r="P50" s="13"/>
      <c r="Q50" s="13">
        <v>27.31</v>
      </c>
      <c r="R50" s="13">
        <v>0.225</v>
      </c>
      <c r="S50" s="13"/>
      <c r="T50" s="13">
        <v>27.272</v>
      </c>
      <c r="U50" s="13">
        <v>0.288</v>
      </c>
      <c r="V50" s="7"/>
    </row>
    <row r="51" spans="1:22" ht="12.75">
      <c r="A51" s="1"/>
      <c r="C51" s="13">
        <v>27.003</v>
      </c>
      <c r="D51" s="13">
        <v>0.209</v>
      </c>
      <c r="E51" s="13"/>
      <c r="F51" s="13">
        <v>27.512</v>
      </c>
      <c r="G51" s="13">
        <v>0.298</v>
      </c>
      <c r="H51" s="13"/>
      <c r="I51" s="13"/>
      <c r="J51" s="13">
        <v>27.281</v>
      </c>
      <c r="K51" s="13">
        <v>0.198</v>
      </c>
      <c r="L51" s="13"/>
      <c r="M51" s="13">
        <v>27.233</v>
      </c>
      <c r="N51" s="13">
        <v>0.318</v>
      </c>
      <c r="O51" s="13"/>
      <c r="P51" s="13"/>
      <c r="Q51" s="13">
        <v>27.308</v>
      </c>
      <c r="R51" s="13">
        <v>0.219</v>
      </c>
      <c r="S51" s="13"/>
      <c r="T51" s="13">
        <v>27.27</v>
      </c>
      <c r="U51" s="13">
        <v>0.283</v>
      </c>
      <c r="V51" s="7"/>
    </row>
    <row r="52" spans="1:22" ht="12.75">
      <c r="A52" s="3" t="s">
        <v>15</v>
      </c>
      <c r="C52">
        <f>AVERAGE(C47:C51)</f>
        <v>27.004399999999997</v>
      </c>
      <c r="D52">
        <f>AVERAGE(D47:D51)</f>
        <v>0.209</v>
      </c>
      <c r="F52">
        <f>AVERAGE(F47:F51)+B129</f>
        <v>27.5715</v>
      </c>
      <c r="G52">
        <f>AVERAGE(G47:G51)-B129</f>
        <v>0.2345</v>
      </c>
      <c r="J52">
        <f>AVERAGE(J47:J51)</f>
        <v>27.2846</v>
      </c>
      <c r="K52">
        <f>AVERAGE(K47:K51)</f>
        <v>0.2004</v>
      </c>
      <c r="M52">
        <f>AVERAGE(M47:M51)+B129</f>
        <v>27.293499999999998</v>
      </c>
      <c r="N52">
        <f>AVERAGE(N47:N51)-B129</f>
        <v>0.2577</v>
      </c>
      <c r="Q52">
        <f>AVERAGE(Q47:Q51)</f>
        <v>27.308999999999997</v>
      </c>
      <c r="R52">
        <f>AVERAGE(R47:R51)</f>
        <v>0.223</v>
      </c>
      <c r="T52">
        <f>AVERAGE(T47:T51)+B129</f>
        <v>27.3329</v>
      </c>
      <c r="U52">
        <f>AVERAGE(U47:U51)-B129</f>
        <v>0.2239</v>
      </c>
      <c r="V52" s="7"/>
    </row>
    <row r="53" spans="1:21" s="6" customFormat="1" ht="12.75">
      <c r="A53" s="5" t="s">
        <v>16</v>
      </c>
      <c r="C53" s="6">
        <f>STDEV(C47:C51)</f>
        <v>0.0008944271909992216</v>
      </c>
      <c r="D53" s="6">
        <f>STDEV(D47:D51)</f>
        <v>0.0007071067811865482</v>
      </c>
      <c r="F53" s="6">
        <f>STDEV(F47:F51)</f>
        <v>0.0023021728866442263</v>
      </c>
      <c r="G53" s="6">
        <f>STDEV(G47:G51)</f>
        <v>0.0031304951684997086</v>
      </c>
      <c r="J53" s="6">
        <f>STDEV(J47:J51)</f>
        <v>0.0023021728866447666</v>
      </c>
      <c r="K53" s="6">
        <f>STDEV(K47:K51)</f>
        <v>0.0028809720581775807</v>
      </c>
      <c r="M53" s="6">
        <f>STDEV(M47:M51)</f>
        <v>0.005899152481500732</v>
      </c>
      <c r="N53" s="6">
        <f>STDEV(N47:N51)</f>
        <v>0.0013038404810405309</v>
      </c>
      <c r="Q53" s="6">
        <f>STDEV(Q47:Q51)</f>
        <v>0.0019999999999993356</v>
      </c>
      <c r="R53" s="6">
        <f>STDEV(R47:R51)</f>
        <v>0.0029154759474226528</v>
      </c>
      <c r="T53" s="6">
        <f>STDEV(T47:T51)</f>
        <v>0.0022803508501987257</v>
      </c>
      <c r="U53" s="6">
        <f>STDEV(U47:U51)</f>
        <v>0.002549509756796395</v>
      </c>
    </row>
    <row r="54" spans="1:21" ht="12.75">
      <c r="A54" s="3" t="s">
        <v>17</v>
      </c>
      <c r="D54">
        <f>B47-D52</f>
        <v>0.04100000000000001</v>
      </c>
      <c r="G54">
        <f>B47-G52</f>
        <v>0.015500000000000014</v>
      </c>
      <c r="K54">
        <f>B47-K52</f>
        <v>0.049600000000000005</v>
      </c>
      <c r="N54">
        <f>B47-N52</f>
        <v>-0.007699999999999985</v>
      </c>
      <c r="R54">
        <f>B47-R52</f>
        <v>0.026999999999999996</v>
      </c>
      <c r="U54">
        <f>B47-U52</f>
        <v>0.026100000000000012</v>
      </c>
    </row>
    <row r="55" spans="1:21" s="6" customFormat="1" ht="12.75">
      <c r="A55" s="5" t="s">
        <v>18</v>
      </c>
      <c r="C55" s="6">
        <f>C52-F52</f>
        <v>-0.5671000000000035</v>
      </c>
      <c r="G55" s="6">
        <f>D54-G54</f>
        <v>0.025499999999999995</v>
      </c>
      <c r="J55" s="6">
        <f>J52-M52</f>
        <v>-0.008899999999997021</v>
      </c>
      <c r="N55" s="6">
        <f>K54-N54</f>
        <v>0.05729999999999999</v>
      </c>
      <c r="Q55" s="6">
        <f>Q52-T52</f>
        <v>-0.023900000000001143</v>
      </c>
      <c r="U55" s="6">
        <f>R54-U54</f>
        <v>0.0008999999999999841</v>
      </c>
    </row>
    <row r="56" spans="1:21" s="6" customFormat="1" ht="12.75">
      <c r="A56" s="5" t="s">
        <v>19</v>
      </c>
      <c r="G56" s="6">
        <f>AVERAGE(D54,G54)</f>
        <v>0.02825000000000001</v>
      </c>
      <c r="M56" s="6">
        <f>H57-O57</f>
        <v>-0.005033333333333306</v>
      </c>
      <c r="N56" s="6">
        <f>AVERAGE(K54,N54)</f>
        <v>0.02095000000000001</v>
      </c>
      <c r="R56" s="6">
        <f>H57-V57</f>
        <v>-0.004516666666666641</v>
      </c>
      <c r="T56" s="6">
        <f>O57-V57</f>
        <v>0.0005166666666666653</v>
      </c>
      <c r="U56" s="6">
        <f>AVERAGE(R54,U54)</f>
        <v>0.026550000000000004</v>
      </c>
    </row>
    <row r="57" spans="1:22" s="6" customFormat="1" ht="12.75">
      <c r="A57" s="5" t="s">
        <v>20</v>
      </c>
      <c r="B57" s="18">
        <f>AVERAGE(H57,O57,V57)</f>
        <v>0.25245</v>
      </c>
      <c r="G57" s="11">
        <f>(D52+G52)/2</f>
        <v>0.22175</v>
      </c>
      <c r="H57" s="6">
        <f>G57+G119</f>
        <v>0.24926666666666666</v>
      </c>
      <c r="N57" s="11">
        <f>(K52+N52)/2</f>
        <v>0.22904999999999998</v>
      </c>
      <c r="O57" s="6">
        <f>N57+N119</f>
        <v>0.25429999999999997</v>
      </c>
      <c r="U57" s="11">
        <f>(R52+U52)/2</f>
        <v>0.22344999999999998</v>
      </c>
      <c r="V57" s="6">
        <f>U57+U119</f>
        <v>0.2537833333333333</v>
      </c>
    </row>
    <row r="58" ht="12.75">
      <c r="A58" s="1"/>
    </row>
    <row r="59" spans="1:21" ht="12.75">
      <c r="A59" s="1" t="s">
        <v>24</v>
      </c>
      <c r="B59" s="14">
        <v>0.246</v>
      </c>
      <c r="C59" s="13">
        <v>25.142</v>
      </c>
      <c r="D59" s="13">
        <v>0.212</v>
      </c>
      <c r="E59" s="13"/>
      <c r="F59" s="13">
        <v>25.352</v>
      </c>
      <c r="G59" s="13">
        <v>0.286</v>
      </c>
      <c r="H59" s="13"/>
      <c r="I59" s="13"/>
      <c r="J59" s="13">
        <v>25.327</v>
      </c>
      <c r="K59" s="13">
        <v>0.196</v>
      </c>
      <c r="L59" s="13"/>
      <c r="M59" s="13">
        <v>25.209</v>
      </c>
      <c r="N59" s="13">
        <v>0.307</v>
      </c>
      <c r="O59" s="13"/>
      <c r="P59" s="13"/>
      <c r="Q59" s="13">
        <v>25.28</v>
      </c>
      <c r="R59" s="13">
        <v>0.223</v>
      </c>
      <c r="S59" s="13"/>
      <c r="T59" s="13">
        <v>25.242</v>
      </c>
      <c r="U59" s="13">
        <v>0.281</v>
      </c>
    </row>
    <row r="60" spans="1:21" ht="12.75">
      <c r="A60" s="1"/>
      <c r="C60" s="13">
        <v>25.143</v>
      </c>
      <c r="D60" s="13">
        <v>0.212</v>
      </c>
      <c r="E60" s="13"/>
      <c r="F60" s="13">
        <v>25.355</v>
      </c>
      <c r="G60" s="13">
        <v>0.285</v>
      </c>
      <c r="H60" s="13"/>
      <c r="I60" s="13"/>
      <c r="J60" s="13">
        <v>25.318</v>
      </c>
      <c r="K60" s="13">
        <v>0.207</v>
      </c>
      <c r="L60" s="13"/>
      <c r="M60" s="13">
        <v>25.209</v>
      </c>
      <c r="N60" s="13">
        <v>0.308</v>
      </c>
      <c r="O60" s="13"/>
      <c r="P60" s="13"/>
      <c r="Q60" s="13">
        <v>25.283</v>
      </c>
      <c r="R60" s="13">
        <v>0.22</v>
      </c>
      <c r="S60" s="13"/>
      <c r="T60" s="13">
        <v>25.241</v>
      </c>
      <c r="U60" s="13">
        <v>0.287</v>
      </c>
    </row>
    <row r="61" spans="1:21" ht="12.75">
      <c r="A61" s="1"/>
      <c r="C61" s="13">
        <v>25.144</v>
      </c>
      <c r="D61" s="13">
        <v>0.209</v>
      </c>
      <c r="E61" s="13"/>
      <c r="F61" s="13">
        <v>25.358</v>
      </c>
      <c r="G61" s="13">
        <v>0.285</v>
      </c>
      <c r="H61" s="13"/>
      <c r="I61" s="13"/>
      <c r="J61" s="13">
        <v>25.32</v>
      </c>
      <c r="K61" s="13">
        <v>0.204</v>
      </c>
      <c r="L61" s="13"/>
      <c r="M61" s="13">
        <v>25.213</v>
      </c>
      <c r="N61" s="13">
        <v>0.302</v>
      </c>
      <c r="O61" s="13"/>
      <c r="P61" s="13"/>
      <c r="Q61" s="13">
        <v>25.28</v>
      </c>
      <c r="R61" s="13">
        <v>0.225</v>
      </c>
      <c r="S61" s="13"/>
      <c r="T61" s="13">
        <v>25.243</v>
      </c>
      <c r="U61" s="13">
        <v>0.281</v>
      </c>
    </row>
    <row r="62" spans="1:21" ht="12.75">
      <c r="A62" s="1"/>
      <c r="C62" s="13">
        <v>25.143</v>
      </c>
      <c r="D62" s="13">
        <v>0.209</v>
      </c>
      <c r="E62" s="13"/>
      <c r="F62" s="13">
        <v>25.358</v>
      </c>
      <c r="G62" s="13">
        <v>0.291</v>
      </c>
      <c r="H62" s="13"/>
      <c r="I62" s="13"/>
      <c r="J62" s="13">
        <v>25.323</v>
      </c>
      <c r="K62" s="13">
        <v>0.199</v>
      </c>
      <c r="L62" s="13"/>
      <c r="M62" s="13">
        <v>25.21</v>
      </c>
      <c r="N62" s="13">
        <v>0.308</v>
      </c>
      <c r="O62" s="13"/>
      <c r="P62" s="13"/>
      <c r="Q62" s="13">
        <v>25.286</v>
      </c>
      <c r="R62" s="13">
        <v>0.223</v>
      </c>
      <c r="S62" s="13"/>
      <c r="T62" s="13">
        <v>25.245</v>
      </c>
      <c r="U62" s="13">
        <v>0.282</v>
      </c>
    </row>
    <row r="63" spans="1:21" ht="12.75">
      <c r="A63" s="1"/>
      <c r="C63" s="13">
        <v>25.144</v>
      </c>
      <c r="D63" s="13">
        <v>0.213</v>
      </c>
      <c r="E63" s="13"/>
      <c r="F63" s="13">
        <v>25.364</v>
      </c>
      <c r="G63" s="13">
        <v>0.286</v>
      </c>
      <c r="H63" s="13"/>
      <c r="I63" s="13"/>
      <c r="J63" s="13">
        <v>25.318</v>
      </c>
      <c r="K63" s="13">
        <v>0.203</v>
      </c>
      <c r="L63" s="13"/>
      <c r="M63" s="13">
        <v>25.211</v>
      </c>
      <c r="N63" s="13">
        <v>0.304</v>
      </c>
      <c r="O63" s="13"/>
      <c r="P63" s="13"/>
      <c r="Q63" s="13">
        <v>25.283</v>
      </c>
      <c r="R63" s="13">
        <v>0.224</v>
      </c>
      <c r="S63" s="13"/>
      <c r="T63" s="13">
        <v>25.241</v>
      </c>
      <c r="U63" s="13">
        <v>0.284</v>
      </c>
    </row>
    <row r="64" spans="1:21" ht="12.75">
      <c r="A64" s="3" t="s">
        <v>15</v>
      </c>
      <c r="C64">
        <f>AVERAGE(C59:C63)</f>
        <v>25.1432</v>
      </c>
      <c r="D64">
        <f>AVERAGE(D59:D63)</f>
        <v>0.211</v>
      </c>
      <c r="F64">
        <f>AVERAGE(F59:F63)+B129</f>
        <v>25.4175</v>
      </c>
      <c r="G64">
        <f>AVERAGE(G59:G63)-B129</f>
        <v>0.22649999999999998</v>
      </c>
      <c r="J64">
        <f>AVERAGE(J59:J63)</f>
        <v>25.3212</v>
      </c>
      <c r="K64">
        <f>AVERAGE(K59:K63)</f>
        <v>0.20180000000000003</v>
      </c>
      <c r="M64">
        <f>AVERAGE(M59:M63)+B129</f>
        <v>25.2705</v>
      </c>
      <c r="N64">
        <f>AVERAGE(N59:N63)-B129</f>
        <v>0.24570000000000003</v>
      </c>
      <c r="Q64">
        <f>AVERAGE(Q59:Q63)</f>
        <v>25.282400000000003</v>
      </c>
      <c r="R64">
        <f>AVERAGE(R59:R63)</f>
        <v>0.223</v>
      </c>
      <c r="T64">
        <f>AVERAGE(T59:T63)+B129</f>
        <v>25.3025</v>
      </c>
      <c r="U64">
        <f>AVERAGE(U59:U63)-B129</f>
        <v>0.22290000000000004</v>
      </c>
    </row>
    <row r="65" spans="1:21" s="6" customFormat="1" ht="12.75">
      <c r="A65" s="5" t="s">
        <v>16</v>
      </c>
      <c r="C65" s="6">
        <f>STDEV(C59:C63)</f>
        <v>0.0008366600265333995</v>
      </c>
      <c r="D65" s="6">
        <f>STDEV(D59:D63)</f>
        <v>0.0018708286933869726</v>
      </c>
      <c r="F65" s="6">
        <f>STDEV(F59:F63)</f>
        <v>0.004449719092257567</v>
      </c>
      <c r="G65" s="6">
        <f>STDEV(G59:G63)</f>
        <v>0.002509980079602229</v>
      </c>
      <c r="J65" s="6">
        <f>STDEV(J59:J63)</f>
        <v>0.003834057902536262</v>
      </c>
      <c r="K65" s="6">
        <f>STDEV(K59:K63)</f>
        <v>0.004324349662087923</v>
      </c>
      <c r="M65" s="6">
        <f>STDEV(M59:M63)</f>
        <v>0.0016733200530684976</v>
      </c>
      <c r="N65" s="6">
        <f>STDEV(N59:N63)</f>
        <v>0.00268328157299975</v>
      </c>
      <c r="Q65" s="6">
        <f>STDEV(Q59:Q63)</f>
        <v>0.002509980079602322</v>
      </c>
      <c r="R65" s="6">
        <f>STDEV(R59:R63)</f>
        <v>0.0018708286933869723</v>
      </c>
      <c r="T65" s="6">
        <f>STDEV(T59:T63)</f>
        <v>0.0016733200530684976</v>
      </c>
      <c r="U65" s="6">
        <f>STDEV(U59:U63)</f>
        <v>0.002549509756796373</v>
      </c>
    </row>
    <row r="66" spans="1:21" ht="12.75">
      <c r="A66" s="3" t="s">
        <v>17</v>
      </c>
      <c r="D66">
        <f>B59-D64</f>
        <v>0.035</v>
      </c>
      <c r="G66">
        <f>B59-G64</f>
        <v>0.019500000000000017</v>
      </c>
      <c r="K66">
        <f>B59-K64</f>
        <v>0.04419999999999996</v>
      </c>
      <c r="N66">
        <f>B59-N64</f>
        <v>0.00029999999999996696</v>
      </c>
      <c r="R66">
        <f>B59-R64</f>
        <v>0.022999999999999993</v>
      </c>
      <c r="U66">
        <f>B59-U64</f>
        <v>0.023099999999999954</v>
      </c>
    </row>
    <row r="67" spans="1:21" s="6" customFormat="1" ht="12.75">
      <c r="A67" s="5" t="s">
        <v>18</v>
      </c>
      <c r="C67" s="6">
        <f>C64-F64</f>
        <v>-0.2743000000000002</v>
      </c>
      <c r="G67" s="6">
        <f>D66-G66</f>
        <v>0.015499999999999986</v>
      </c>
      <c r="J67" s="6">
        <f>J64-M64</f>
        <v>0.05070000000000263</v>
      </c>
      <c r="N67" s="6">
        <f>K66-N66</f>
        <v>0.043899999999999995</v>
      </c>
      <c r="Q67" s="6">
        <f>Q64-T64</f>
        <v>-0.020099999999995788</v>
      </c>
      <c r="U67" s="6">
        <f>R66-U66</f>
        <v>-9.999999999996123E-05</v>
      </c>
    </row>
    <row r="68" spans="1:21" s="6" customFormat="1" ht="12.75">
      <c r="A68" s="5" t="s">
        <v>19</v>
      </c>
      <c r="G68" s="6">
        <f>AVERAGE(D66,G66)</f>
        <v>0.02725000000000001</v>
      </c>
      <c r="M68" s="6">
        <f>H69-O69</f>
        <v>-0.0027333333333333654</v>
      </c>
      <c r="N68" s="6">
        <f>AVERAGE(K66,N66)</f>
        <v>0.022249999999999964</v>
      </c>
      <c r="R68" s="6">
        <f>H69-V69</f>
        <v>-0.007016666666666699</v>
      </c>
      <c r="T68" s="6">
        <f>O69-V69</f>
        <v>-0.0042833333333333334</v>
      </c>
      <c r="U68" s="6">
        <f>AVERAGE(R66,U66)</f>
        <v>0.023049999999999973</v>
      </c>
    </row>
    <row r="69" spans="1:22" s="6" customFormat="1" ht="12.75">
      <c r="A69" s="5" t="s">
        <v>20</v>
      </c>
      <c r="B69" s="18">
        <f>AVERAGE(H69,O69,V69)</f>
        <v>0.2495166666666667</v>
      </c>
      <c r="G69" s="11">
        <f>(D64+G64)/2</f>
        <v>0.21875</v>
      </c>
      <c r="H69" s="6">
        <f>G69+G119</f>
        <v>0.24626666666666666</v>
      </c>
      <c r="N69" s="11">
        <f>(K64+N64)/2</f>
        <v>0.22375000000000003</v>
      </c>
      <c r="O69" s="6">
        <f>N69+N119</f>
        <v>0.24900000000000003</v>
      </c>
      <c r="U69" s="11">
        <f>(R64+U64)/2</f>
        <v>0.22295000000000004</v>
      </c>
      <c r="V69" s="6">
        <f>U69+U119</f>
        <v>0.25328333333333336</v>
      </c>
    </row>
    <row r="70" spans="1:14" ht="12.75">
      <c r="A70" s="1"/>
      <c r="H70" s="7"/>
      <c r="I70" s="7"/>
      <c r="J70" s="7"/>
      <c r="K70" s="7"/>
      <c r="L70" s="7"/>
      <c r="M70" s="7"/>
      <c r="N70" s="7"/>
    </row>
    <row r="71" spans="1:17" ht="12.75">
      <c r="A71" s="1" t="s">
        <v>25</v>
      </c>
      <c r="B71" s="14">
        <v>0.164</v>
      </c>
      <c r="C71" s="8" t="s">
        <v>26</v>
      </c>
      <c r="H71" s="7"/>
      <c r="I71" s="7"/>
      <c r="J71" s="7">
        <v>28.406</v>
      </c>
      <c r="K71" s="7">
        <v>0.111</v>
      </c>
      <c r="L71" s="7"/>
      <c r="M71" s="7">
        <v>28.393</v>
      </c>
      <c r="N71" s="7">
        <v>0.221</v>
      </c>
      <c r="Q71" s="8" t="s">
        <v>26</v>
      </c>
    </row>
    <row r="72" spans="1:14" ht="12.75">
      <c r="A72" s="1"/>
      <c r="H72" s="7"/>
      <c r="I72" s="7"/>
      <c r="J72" s="7">
        <v>28.406</v>
      </c>
      <c r="K72" s="7">
        <v>0.11</v>
      </c>
      <c r="L72" s="7"/>
      <c r="M72" s="7">
        <v>28.392</v>
      </c>
      <c r="N72" s="7">
        <v>0.223</v>
      </c>
    </row>
    <row r="73" spans="1:14" ht="12.75">
      <c r="A73" s="1"/>
      <c r="H73" s="7"/>
      <c r="I73" s="7"/>
      <c r="J73" s="7">
        <v>28.405</v>
      </c>
      <c r="K73" s="7">
        <v>0.113</v>
      </c>
      <c r="L73" s="7"/>
      <c r="M73" s="7">
        <v>28.393</v>
      </c>
      <c r="N73" s="7">
        <v>0.219</v>
      </c>
    </row>
    <row r="74" spans="1:14" ht="12.75">
      <c r="A74" s="1"/>
      <c r="H74" s="7"/>
      <c r="I74" s="7"/>
      <c r="J74" s="7">
        <v>28.404</v>
      </c>
      <c r="K74" s="7">
        <v>0.113</v>
      </c>
      <c r="L74" s="7"/>
      <c r="M74" s="7">
        <v>28.389</v>
      </c>
      <c r="N74" s="7">
        <v>0.222</v>
      </c>
    </row>
    <row r="75" spans="1:14" ht="12.75">
      <c r="A75" s="1"/>
      <c r="H75" s="7"/>
      <c r="I75" s="7"/>
      <c r="J75" s="7">
        <v>28.402</v>
      </c>
      <c r="K75" s="7">
        <v>0.115</v>
      </c>
      <c r="L75" s="7"/>
      <c r="M75" s="7">
        <v>28.389</v>
      </c>
      <c r="N75" s="7">
        <v>0.221</v>
      </c>
    </row>
    <row r="76" spans="1:14" ht="12.75">
      <c r="A76" s="3" t="s">
        <v>15</v>
      </c>
      <c r="J76">
        <f>AVERAGE(J71:J75)</f>
        <v>28.4046</v>
      </c>
      <c r="K76">
        <f>AVERAGE(K71:K75)</f>
        <v>0.11240000000000001</v>
      </c>
      <c r="M76">
        <f>AVERAGE(M71:M75)+B129</f>
        <v>28.451299999999996</v>
      </c>
      <c r="N76">
        <f>AVERAGE(N71:N75)-B129</f>
        <v>0.16110000000000002</v>
      </c>
    </row>
    <row r="77" spans="1:14" s="6" customFormat="1" ht="12.75">
      <c r="A77" s="5" t="s">
        <v>16</v>
      </c>
      <c r="J77" s="6">
        <f>STDEV(J71:J75)</f>
        <v>0.0016733200530673299</v>
      </c>
      <c r="K77" s="6">
        <f>STDEV(K71:K75)</f>
        <v>0.0019493588689617947</v>
      </c>
      <c r="M77" s="6">
        <f>STDEV(M71:M75)</f>
        <v>0.0020493901531925176</v>
      </c>
      <c r="N77" s="6">
        <f>STDEV(N71:N75)</f>
        <v>0.0014832396974191339</v>
      </c>
    </row>
    <row r="78" spans="1:14" ht="12.75">
      <c r="A78" s="3" t="s">
        <v>17</v>
      </c>
      <c r="K78">
        <f>B71-K76</f>
        <v>0.05159999999999999</v>
      </c>
      <c r="N78">
        <f>B71-N76</f>
        <v>0.002899999999999986</v>
      </c>
    </row>
    <row r="79" spans="1:14" ht="12.75">
      <c r="A79" s="3" t="s">
        <v>18</v>
      </c>
      <c r="J79">
        <f>J75-M75</f>
        <v>0.013000000000001677</v>
      </c>
      <c r="N79">
        <f>K78-N78</f>
        <v>0.04870000000000001</v>
      </c>
    </row>
    <row r="80" spans="1:14" s="6" customFormat="1" ht="12.75">
      <c r="A80" s="5" t="s">
        <v>19</v>
      </c>
      <c r="N80" s="6">
        <f>AVERAGE(K78,N78)</f>
        <v>0.02724999999999999</v>
      </c>
    </row>
    <row r="81" spans="1:15" s="6" customFormat="1" ht="12.75">
      <c r="A81" s="5" t="s">
        <v>20</v>
      </c>
      <c r="N81" s="11">
        <f>(K76+N76)/2</f>
        <v>0.13675</v>
      </c>
      <c r="O81" s="6">
        <f>N81+N119</f>
        <v>0.162</v>
      </c>
    </row>
    <row r="82" spans="1:4" ht="12.75">
      <c r="A82" s="1"/>
      <c r="D82" s="7"/>
    </row>
    <row r="83" spans="1:21" ht="12.75">
      <c r="A83" s="1" t="s">
        <v>27</v>
      </c>
      <c r="B83" s="14">
        <v>0.62</v>
      </c>
      <c r="C83" s="13">
        <v>23.848</v>
      </c>
      <c r="D83" s="13">
        <v>0.598</v>
      </c>
      <c r="E83" s="13"/>
      <c r="F83" s="13">
        <v>23.628</v>
      </c>
      <c r="G83" s="13">
        <v>0.652</v>
      </c>
      <c r="H83" s="13"/>
      <c r="I83" s="13"/>
      <c r="J83" s="13">
        <v>23.811</v>
      </c>
      <c r="K83" s="13">
        <v>0.595</v>
      </c>
      <c r="L83" s="13"/>
      <c r="M83" s="13">
        <v>23.709</v>
      </c>
      <c r="N83" s="13">
        <v>0.653</v>
      </c>
      <c r="O83" s="13"/>
      <c r="P83" s="13"/>
      <c r="Q83" s="13">
        <v>23.805</v>
      </c>
      <c r="R83" s="13">
        <v>0.589</v>
      </c>
      <c r="S83" s="13"/>
      <c r="T83" s="13">
        <v>23.74</v>
      </c>
      <c r="U83" s="13">
        <v>0.651</v>
      </c>
    </row>
    <row r="84" spans="1:21" ht="12.75">
      <c r="A84" s="1"/>
      <c r="C84" s="13">
        <v>23.856</v>
      </c>
      <c r="D84" s="13">
        <v>0.59</v>
      </c>
      <c r="E84" s="13"/>
      <c r="F84" s="13">
        <v>23.634</v>
      </c>
      <c r="G84" s="13">
        <v>0.646</v>
      </c>
      <c r="H84" s="13"/>
      <c r="I84" s="13"/>
      <c r="J84" s="13">
        <v>23.806</v>
      </c>
      <c r="K84" s="13">
        <v>0.597</v>
      </c>
      <c r="L84" s="13"/>
      <c r="M84" s="13">
        <v>23.706</v>
      </c>
      <c r="N84" s="13">
        <v>0.65</v>
      </c>
      <c r="O84" s="13"/>
      <c r="P84" s="13"/>
      <c r="Q84" s="13">
        <v>23.803</v>
      </c>
      <c r="R84" s="13">
        <v>0.591</v>
      </c>
      <c r="S84" s="13"/>
      <c r="T84" s="13">
        <v>23.742</v>
      </c>
      <c r="U84" s="13">
        <v>0.653</v>
      </c>
    </row>
    <row r="85" spans="1:21" ht="12.75">
      <c r="A85" s="1"/>
      <c r="C85" s="13">
        <v>23.855</v>
      </c>
      <c r="D85" s="13">
        <v>0.589</v>
      </c>
      <c r="E85" s="13"/>
      <c r="F85" s="13">
        <v>23.635</v>
      </c>
      <c r="G85" s="13">
        <v>0.645</v>
      </c>
      <c r="H85" s="13"/>
      <c r="I85" s="13"/>
      <c r="J85" s="13">
        <v>23.805</v>
      </c>
      <c r="K85" s="13">
        <v>0.596</v>
      </c>
      <c r="L85" s="13"/>
      <c r="M85" s="13">
        <v>23.705</v>
      </c>
      <c r="N85" s="13">
        <v>0.652</v>
      </c>
      <c r="O85" s="13"/>
      <c r="P85" s="13"/>
      <c r="Q85" s="13">
        <v>23.804</v>
      </c>
      <c r="R85" s="13">
        <v>0.587</v>
      </c>
      <c r="S85" s="13"/>
      <c r="T85" s="13">
        <v>23.74</v>
      </c>
      <c r="U85" s="13">
        <v>0.653</v>
      </c>
    </row>
    <row r="86" spans="1:21" ht="12.75">
      <c r="A86" s="1"/>
      <c r="C86" s="13">
        <v>23.852</v>
      </c>
      <c r="D86" s="13">
        <v>0.594</v>
      </c>
      <c r="E86" s="13"/>
      <c r="F86" s="13">
        <v>23.637</v>
      </c>
      <c r="G86" s="13">
        <v>0.644</v>
      </c>
      <c r="H86" s="13"/>
      <c r="I86" s="13"/>
      <c r="J86" s="13">
        <v>23.806</v>
      </c>
      <c r="K86" s="13">
        <v>0.595</v>
      </c>
      <c r="L86" s="13"/>
      <c r="M86" s="13">
        <v>23.702</v>
      </c>
      <c r="N86" s="13">
        <v>0.652</v>
      </c>
      <c r="O86" s="13"/>
      <c r="P86" s="13"/>
      <c r="Q86" s="13">
        <v>23.805</v>
      </c>
      <c r="R86" s="13">
        <v>0.59</v>
      </c>
      <c r="S86" s="13"/>
      <c r="T86" s="13">
        <v>23.739</v>
      </c>
      <c r="U86" s="13">
        <v>0.655</v>
      </c>
    </row>
    <row r="87" spans="1:21" ht="12.75">
      <c r="A87" s="1"/>
      <c r="C87" s="13">
        <v>23.855</v>
      </c>
      <c r="D87" s="13">
        <v>0.592</v>
      </c>
      <c r="E87" s="13"/>
      <c r="F87" s="13">
        <v>23.637</v>
      </c>
      <c r="G87" s="13">
        <v>0.647</v>
      </c>
      <c r="H87" s="13"/>
      <c r="I87" s="13"/>
      <c r="J87" s="13">
        <v>23.802</v>
      </c>
      <c r="K87" s="13">
        <v>0.596</v>
      </c>
      <c r="L87" s="13"/>
      <c r="M87" s="13">
        <v>23.699</v>
      </c>
      <c r="N87" s="13">
        <v>0.654</v>
      </c>
      <c r="O87" s="13"/>
      <c r="P87" s="13"/>
      <c r="Q87" s="13">
        <v>23.803</v>
      </c>
      <c r="R87" s="13">
        <v>0.588</v>
      </c>
      <c r="S87" s="13"/>
      <c r="T87" s="13">
        <v>23.74</v>
      </c>
      <c r="U87" s="13">
        <v>0.649</v>
      </c>
    </row>
    <row r="88" spans="1:21" ht="12.75">
      <c r="A88" s="3" t="s">
        <v>15</v>
      </c>
      <c r="C88">
        <f>AVERAGE(C83:C87)</f>
        <v>23.8532</v>
      </c>
      <c r="D88">
        <f>AVERAGE(D83:D87)</f>
        <v>0.5926</v>
      </c>
      <c r="F88">
        <f>AVERAGE(F83:F87)+B129</f>
        <v>23.6943</v>
      </c>
      <c r="G88">
        <f>AVERAGE(G83:G87)-B129</f>
        <v>0.5867</v>
      </c>
      <c r="J88">
        <f>AVERAGE(J83:J87)</f>
        <v>23.806</v>
      </c>
      <c r="K88">
        <f>AVERAGE(K83:K87)</f>
        <v>0.5958</v>
      </c>
      <c r="M88">
        <f>AVERAGE(M83:M87)+B129</f>
        <v>23.7643</v>
      </c>
      <c r="N88">
        <f>AVERAGE(N83:N87)-B129</f>
        <v>0.5921</v>
      </c>
      <c r="Q88">
        <f>AVERAGE(Q83:Q87)</f>
        <v>23.804000000000002</v>
      </c>
      <c r="R88">
        <f>AVERAGE(R83:R87)</f>
        <v>0.589</v>
      </c>
      <c r="T88">
        <f>AVERAGE(T83:T87)+B129</f>
        <v>23.800299999999996</v>
      </c>
      <c r="U88">
        <f>AVERAGE(U83:U87)-B129</f>
        <v>0.5921</v>
      </c>
    </row>
    <row r="89" spans="1:21" s="6" customFormat="1" ht="12.75">
      <c r="A89" s="5" t="s">
        <v>16</v>
      </c>
      <c r="C89" s="6">
        <f>STDEV(C83:C87)</f>
        <v>0.0032710854467600733</v>
      </c>
      <c r="D89" s="6">
        <f>STDEV(D83:D87)</f>
        <v>0.0035777087639996667</v>
      </c>
      <c r="F89" s="6">
        <f>STDEV(F83:F87)</f>
        <v>0.003701351104664554</v>
      </c>
      <c r="G89" s="6">
        <f>STDEV(G83:G87)</f>
        <v>0.0031144823004794903</v>
      </c>
      <c r="J89" s="6">
        <f>STDEV(J83:J87)</f>
        <v>0.003240370349204053</v>
      </c>
      <c r="K89" s="6">
        <f>STDEV(K83:K87)</f>
        <v>0.0008366600265340763</v>
      </c>
      <c r="M89" s="6">
        <f>STDEV(M83:M87)</f>
        <v>0.0038340579025351036</v>
      </c>
      <c r="N89" s="6">
        <f>STDEV(N83:N87)</f>
        <v>0.0014832396974191339</v>
      </c>
      <c r="Q89" s="6">
        <f>STDEV(Q83:Q87)</f>
        <v>0.0009999999999994458</v>
      </c>
      <c r="R89" s="6">
        <f>STDEV(R83:R87)</f>
        <v>0.0015811388300841912</v>
      </c>
      <c r="T89" s="6">
        <f>STDEV(T83:T87)</f>
        <v>0.001095445115010698</v>
      </c>
      <c r="U89" s="6">
        <f>STDEV(U83:U87)</f>
        <v>0.002280350850198278</v>
      </c>
    </row>
    <row r="90" spans="1:21" ht="12.75">
      <c r="A90" s="3" t="s">
        <v>17</v>
      </c>
      <c r="D90">
        <f>B83-D88</f>
        <v>0.02739999999999998</v>
      </c>
      <c r="G90">
        <f>B83-G88</f>
        <v>0.033299999999999996</v>
      </c>
      <c r="K90">
        <f>B83-K88</f>
        <v>0.0242</v>
      </c>
      <c r="N90">
        <f>B83-N88</f>
        <v>0.027900000000000036</v>
      </c>
      <c r="R90">
        <f>B83-R88</f>
        <v>0.031000000000000028</v>
      </c>
      <c r="U90">
        <f>B83-U88</f>
        <v>0.027900000000000036</v>
      </c>
    </row>
    <row r="91" spans="1:21" ht="12.75">
      <c r="A91" s="3" t="s">
        <v>18</v>
      </c>
      <c r="C91">
        <f>C88-F88</f>
        <v>0.1589000000000027</v>
      </c>
      <c r="G91">
        <f>D90-G90</f>
        <v>-0.005900000000000016</v>
      </c>
      <c r="J91">
        <f>J88-M88</f>
        <v>0.04170000000000229</v>
      </c>
      <c r="N91">
        <f>K90-N90</f>
        <v>-0.0037000000000000366</v>
      </c>
      <c r="Q91">
        <f>Q88-T88</f>
        <v>0.0037000000000055877</v>
      </c>
      <c r="U91">
        <f>R90-U90</f>
        <v>0.0030999999999999917</v>
      </c>
    </row>
    <row r="92" spans="1:21" s="6" customFormat="1" ht="12.75">
      <c r="A92" s="5" t="s">
        <v>19</v>
      </c>
      <c r="G92" s="6">
        <f>AVERAGE(D90,G90)</f>
        <v>0.030349999999999988</v>
      </c>
      <c r="M92" s="6">
        <f>H93-O93</f>
        <v>-0.0020333333333333314</v>
      </c>
      <c r="N92" s="6">
        <f>AVERAGE(K90,N90)</f>
        <v>0.026050000000000018</v>
      </c>
      <c r="R92" s="6">
        <f>H93-V93</f>
        <v>-0.0037166666666665904</v>
      </c>
      <c r="T92" s="6">
        <f>O93-V93</f>
        <v>-0.001683333333333259</v>
      </c>
      <c r="U92" s="6">
        <f>AVERAGE(R90,U90)</f>
        <v>0.02945000000000003</v>
      </c>
    </row>
    <row r="93" spans="1:22" s="6" customFormat="1" ht="12.75">
      <c r="A93" s="5" t="s">
        <v>20</v>
      </c>
      <c r="B93" s="18">
        <f>AVERAGE(H93,O93,V93)</f>
        <v>0.6190833333333333</v>
      </c>
      <c r="G93" s="11">
        <f>(D88+G88)/2</f>
        <v>0.58965</v>
      </c>
      <c r="H93" s="6">
        <f>G93+G119</f>
        <v>0.6171666666666666</v>
      </c>
      <c r="N93" s="11">
        <f>(K88+N88)/2</f>
        <v>0.59395</v>
      </c>
      <c r="O93" s="6">
        <f>N93+N119</f>
        <v>0.6192</v>
      </c>
      <c r="U93" s="11">
        <f>(R88+U88)/2</f>
        <v>0.5905499999999999</v>
      </c>
      <c r="V93" s="6">
        <f>U93+U119</f>
        <v>0.6208833333333332</v>
      </c>
    </row>
    <row r="94" spans="1:14" ht="12.75">
      <c r="A94" s="1"/>
      <c r="H94" s="7"/>
      <c r="I94" s="7"/>
      <c r="J94" s="7"/>
      <c r="K94" s="7"/>
      <c r="L94" s="7"/>
      <c r="M94" s="7"/>
      <c r="N94" s="7"/>
    </row>
    <row r="95" spans="1:21" ht="12.75">
      <c r="A95" s="1" t="s">
        <v>28</v>
      </c>
      <c r="B95" s="15">
        <v>0.465</v>
      </c>
      <c r="C95" s="8">
        <v>18.948</v>
      </c>
      <c r="D95" s="8">
        <v>0.765</v>
      </c>
      <c r="E95" s="8"/>
      <c r="F95" s="8">
        <v>16.923</v>
      </c>
      <c r="G95" s="8">
        <v>1.05</v>
      </c>
      <c r="H95" s="7"/>
      <c r="I95" s="7"/>
      <c r="J95" s="7">
        <v>24.501</v>
      </c>
      <c r="K95" s="7">
        <v>0.454</v>
      </c>
      <c r="L95" s="7"/>
      <c r="M95" s="7">
        <v>24.388</v>
      </c>
      <c r="N95" s="7">
        <v>0.505</v>
      </c>
      <c r="Q95" s="8">
        <v>22.56</v>
      </c>
      <c r="R95" s="8">
        <v>0.535</v>
      </c>
      <c r="S95" s="8"/>
      <c r="T95" s="8">
        <v>22.881</v>
      </c>
      <c r="U95" s="8">
        <v>0.579</v>
      </c>
    </row>
    <row r="96" spans="1:21" ht="12.75">
      <c r="A96" s="1"/>
      <c r="B96" s="8"/>
      <c r="C96" s="8">
        <v>18.879</v>
      </c>
      <c r="D96" s="8">
        <v>0.768</v>
      </c>
      <c r="E96" s="8"/>
      <c r="F96" s="8">
        <v>16.915</v>
      </c>
      <c r="G96" s="8">
        <v>1.053</v>
      </c>
      <c r="H96" s="7"/>
      <c r="I96" s="7"/>
      <c r="J96" s="7">
        <v>24.503</v>
      </c>
      <c r="K96" s="7">
        <v>0.447</v>
      </c>
      <c r="L96" s="7"/>
      <c r="M96" s="7">
        <v>24.384</v>
      </c>
      <c r="N96" s="7">
        <v>0.505</v>
      </c>
      <c r="Q96" s="8">
        <v>22.556</v>
      </c>
      <c r="R96" s="8">
        <v>0.537</v>
      </c>
      <c r="S96" s="8"/>
      <c r="T96" s="8">
        <v>22.9</v>
      </c>
      <c r="U96" s="8">
        <v>0.578</v>
      </c>
    </row>
    <row r="97" spans="1:21" ht="12.75">
      <c r="A97" s="1"/>
      <c r="B97" s="8"/>
      <c r="C97" s="8">
        <v>18.763</v>
      </c>
      <c r="D97" s="8">
        <v>0.78</v>
      </c>
      <c r="E97" s="8"/>
      <c r="F97" s="8">
        <v>16.856</v>
      </c>
      <c r="G97" s="8">
        <v>1.058</v>
      </c>
      <c r="H97" s="7"/>
      <c r="I97" s="7"/>
      <c r="J97" s="7">
        <v>24.498</v>
      </c>
      <c r="K97" s="7">
        <v>0.451</v>
      </c>
      <c r="L97" s="7"/>
      <c r="M97" s="7">
        <v>24.382</v>
      </c>
      <c r="N97" s="7">
        <v>0.506</v>
      </c>
      <c r="Q97" s="8">
        <v>22.555</v>
      </c>
      <c r="R97" s="8">
        <v>0.535</v>
      </c>
      <c r="S97" s="8"/>
      <c r="T97" s="8">
        <v>22.918</v>
      </c>
      <c r="U97" s="8">
        <v>0.575</v>
      </c>
    </row>
    <row r="98" spans="1:21" ht="12.75">
      <c r="A98" s="1"/>
      <c r="B98" s="8"/>
      <c r="C98" s="8">
        <v>18.673</v>
      </c>
      <c r="D98" s="8">
        <v>0.786</v>
      </c>
      <c r="E98" s="8"/>
      <c r="F98" s="8">
        <v>16.85</v>
      </c>
      <c r="G98" s="8">
        <v>1.053</v>
      </c>
      <c r="H98" s="7"/>
      <c r="I98" s="7"/>
      <c r="J98" s="7">
        <v>24.496</v>
      </c>
      <c r="K98" s="7">
        <v>0.451</v>
      </c>
      <c r="L98" s="7"/>
      <c r="M98" s="7">
        <v>24.383</v>
      </c>
      <c r="N98" s="7">
        <v>0.502</v>
      </c>
      <c r="Q98" s="8">
        <v>22.555</v>
      </c>
      <c r="R98" s="8">
        <v>0.534</v>
      </c>
      <c r="S98" s="8"/>
      <c r="T98" s="8">
        <v>22.909</v>
      </c>
      <c r="U98" s="8">
        <v>0.575</v>
      </c>
    </row>
    <row r="99" spans="1:21" ht="12.75">
      <c r="A99" s="1"/>
      <c r="B99" s="8"/>
      <c r="C99" s="8">
        <v>18.613</v>
      </c>
      <c r="D99" s="8">
        <v>0.791</v>
      </c>
      <c r="E99" s="8"/>
      <c r="F99" s="8">
        <v>16.832</v>
      </c>
      <c r="G99" s="8">
        <v>1.059</v>
      </c>
      <c r="H99" s="7"/>
      <c r="I99" s="7"/>
      <c r="J99" s="7">
        <v>24.493</v>
      </c>
      <c r="K99" s="7">
        <v>0.452</v>
      </c>
      <c r="L99" s="7"/>
      <c r="M99" s="7">
        <v>24.377</v>
      </c>
      <c r="N99" s="7">
        <v>0.506</v>
      </c>
      <c r="Q99" s="8">
        <v>22.55</v>
      </c>
      <c r="R99" s="8">
        <v>0.535</v>
      </c>
      <c r="S99" s="8"/>
      <c r="T99" s="8">
        <v>22.812</v>
      </c>
      <c r="U99" s="8">
        <v>0.58</v>
      </c>
    </row>
    <row r="100" spans="1:21" ht="12.75">
      <c r="A100" s="3" t="s">
        <v>15</v>
      </c>
      <c r="B100" s="8"/>
      <c r="C100" s="8">
        <f>AVERAGE(C95:C99)</f>
        <v>18.7752</v>
      </c>
      <c r="D100" s="8">
        <f>AVERAGE(D95:D99)</f>
        <v>0.7779999999999999</v>
      </c>
      <c r="E100" s="8"/>
      <c r="F100" s="8">
        <f>AVERAGE(F95:F99)+B129</f>
        <v>16.935299999999998</v>
      </c>
      <c r="G100" s="8">
        <f>AVERAGE(G95:G99)-B129</f>
        <v>0.9944999999999999</v>
      </c>
      <c r="J100">
        <f>AVERAGE(J95:J99)</f>
        <v>24.4982</v>
      </c>
      <c r="K100">
        <f>AVERAGE(K95:K99)</f>
        <v>0.45100000000000007</v>
      </c>
      <c r="M100">
        <f>AVERAGE(M95:M99)+B129</f>
        <v>24.442899999999998</v>
      </c>
      <c r="N100">
        <f>AVERAGE(N95:N99)-B129</f>
        <v>0.44470000000000004</v>
      </c>
      <c r="Q100" s="8">
        <f>AVERAGE(Q95:Q99)</f>
        <v>22.5552</v>
      </c>
      <c r="R100" s="8">
        <f>AVERAGE(R95:R99)</f>
        <v>0.5352</v>
      </c>
      <c r="S100" s="8"/>
      <c r="T100" s="8">
        <f>AVERAGE(T95:T99)+B129</f>
        <v>22.9441</v>
      </c>
      <c r="U100" s="8">
        <f>AVERAGE(U95:U99)-B129</f>
        <v>0.5173</v>
      </c>
    </row>
    <row r="101" spans="1:21" s="6" customFormat="1" ht="12.75">
      <c r="A101" s="5" t="s">
        <v>16</v>
      </c>
      <c r="B101" s="9"/>
      <c r="C101" s="9">
        <f>STDEV(C95:C99)</f>
        <v>0.1392271525237686</v>
      </c>
      <c r="D101" s="9">
        <f>STDEV(D95:D99)</f>
        <v>0.011247221879202003</v>
      </c>
      <c r="E101" s="9"/>
      <c r="F101" s="9">
        <f>STDEV(F95:F99)</f>
        <v>0.0410450971493538</v>
      </c>
      <c r="G101" s="9">
        <f>STDEV(G95:G99)</f>
        <v>0.0037815340802378017</v>
      </c>
      <c r="J101" s="6">
        <f>STDEV(J95:J99)</f>
        <v>0.003962322551232687</v>
      </c>
      <c r="K101" s="6">
        <f>STDEV(K95:K99)</f>
        <v>0.002549509756796395</v>
      </c>
      <c r="M101" s="6">
        <f>STDEV(M95:M99)</f>
        <v>0.003962322551232687</v>
      </c>
      <c r="N101" s="6">
        <f>STDEV(N95:N99)</f>
        <v>0.0016431676725154997</v>
      </c>
      <c r="Q101" s="9">
        <f>STDEV(Q95:Q99)</f>
        <v>0.003563705936240463</v>
      </c>
      <c r="R101" s="9">
        <f>STDEV(R95:R99)</f>
        <v>0.001095445115010333</v>
      </c>
      <c r="S101" s="9"/>
      <c r="T101" s="9">
        <f>STDEV(T95:T99)</f>
        <v>0.04251470333896169</v>
      </c>
      <c r="U101" s="9">
        <f>STDEV(U95:U99)</f>
        <v>0.00230217288664427</v>
      </c>
    </row>
    <row r="102" spans="1:21" ht="12.75">
      <c r="A102" s="3" t="s">
        <v>17</v>
      </c>
      <c r="B102" s="8"/>
      <c r="C102" s="8"/>
      <c r="D102" s="8">
        <f>B95-D100</f>
        <v>-0.3129999999999999</v>
      </c>
      <c r="E102" s="8"/>
      <c r="F102" s="8"/>
      <c r="G102" s="8">
        <f>B95-G100</f>
        <v>-0.5294999999999999</v>
      </c>
      <c r="K102">
        <f>B95-K100</f>
        <v>0.013999999999999957</v>
      </c>
      <c r="N102">
        <f>B95-N100</f>
        <v>0.020299999999999985</v>
      </c>
      <c r="Q102" s="8"/>
      <c r="R102" s="8">
        <f>B95-R100</f>
        <v>-0.07019999999999998</v>
      </c>
      <c r="S102" s="8"/>
      <c r="T102" s="8"/>
      <c r="U102" s="8">
        <f>B95-U100</f>
        <v>-0.05229999999999996</v>
      </c>
    </row>
    <row r="103" spans="1:21" ht="12.75">
      <c r="A103" s="3" t="s">
        <v>18</v>
      </c>
      <c r="B103" s="8"/>
      <c r="C103" s="8">
        <f>C100-F100</f>
        <v>1.8399000000000036</v>
      </c>
      <c r="D103" s="8"/>
      <c r="E103" s="8"/>
      <c r="F103" s="8"/>
      <c r="G103" s="8">
        <f>G100-D100</f>
        <v>0.21650000000000003</v>
      </c>
      <c r="J103">
        <f>J100-M100</f>
        <v>0.05530000000000257</v>
      </c>
      <c r="N103">
        <f>K102-N102</f>
        <v>-0.006300000000000028</v>
      </c>
      <c r="Q103" s="8">
        <f>Q100-T100</f>
        <v>-0.3888999999999996</v>
      </c>
      <c r="R103" s="8"/>
      <c r="S103" s="8"/>
      <c r="T103" s="8"/>
      <c r="U103" s="8">
        <f>U100-R100</f>
        <v>-0.017900000000000027</v>
      </c>
    </row>
    <row r="104" spans="1:21" s="6" customFormat="1" ht="12.75">
      <c r="A104" s="5" t="s">
        <v>19</v>
      </c>
      <c r="B104" s="9"/>
      <c r="C104" s="9"/>
      <c r="D104" s="9"/>
      <c r="E104" s="9"/>
      <c r="F104" s="9"/>
      <c r="G104" s="9">
        <f>AVERAGE(D102,G102)</f>
        <v>-0.4212499999999999</v>
      </c>
      <c r="N104" s="6">
        <f>AVERAGE(K102,N102)</f>
        <v>0.01714999999999997</v>
      </c>
      <c r="Q104" s="9"/>
      <c r="R104" s="9"/>
      <c r="S104" s="9"/>
      <c r="T104" s="9"/>
      <c r="U104" s="9">
        <f>AVERAGE(R102,U102)</f>
        <v>-0.06124999999999997</v>
      </c>
    </row>
    <row r="105" spans="1:21" s="6" customFormat="1" ht="12.75">
      <c r="A105" s="5" t="s">
        <v>20</v>
      </c>
      <c r="B105" s="19">
        <f>O105</f>
        <v>0.4731000000000001</v>
      </c>
      <c r="C105" s="9"/>
      <c r="D105" s="9"/>
      <c r="E105" s="9"/>
      <c r="F105" s="9"/>
      <c r="G105" s="9">
        <f>(D100+G100)/2</f>
        <v>0.88625</v>
      </c>
      <c r="N105" s="11">
        <f>(K100+N100)/2</f>
        <v>0.4478500000000001</v>
      </c>
      <c r="O105" s="6">
        <f>N105+N119</f>
        <v>0.4731000000000001</v>
      </c>
      <c r="Q105" s="9"/>
      <c r="R105" s="9"/>
      <c r="S105" s="9"/>
      <c r="T105" s="9"/>
      <c r="U105" s="9">
        <f>(R100+U100)/2</f>
        <v>0.52625</v>
      </c>
    </row>
    <row r="106" ht="12.75">
      <c r="A106" s="1"/>
    </row>
    <row r="107" spans="1:25" ht="12.75">
      <c r="A107" s="1" t="s">
        <v>34</v>
      </c>
      <c r="B107" s="7"/>
      <c r="C107" s="7">
        <v>28.537</v>
      </c>
      <c r="D107" s="7">
        <v>0.306</v>
      </c>
      <c r="E107" s="7"/>
      <c r="F107" s="7">
        <v>28.806</v>
      </c>
      <c r="G107" s="7">
        <v>0.38</v>
      </c>
      <c r="H107" s="7"/>
      <c r="I107" s="7"/>
      <c r="J107" s="7">
        <v>28.736</v>
      </c>
      <c r="K107" s="7">
        <v>0.287</v>
      </c>
      <c r="L107" s="7"/>
      <c r="M107" s="7">
        <v>28.641</v>
      </c>
      <c r="N107" s="7">
        <v>0.395</v>
      </c>
      <c r="O107" s="7"/>
      <c r="P107" s="7"/>
      <c r="Q107" s="7">
        <v>28.722</v>
      </c>
      <c r="R107" s="7">
        <v>0.331</v>
      </c>
      <c r="S107" s="7"/>
      <c r="T107" s="7">
        <v>28.67</v>
      </c>
      <c r="U107" s="7">
        <v>0.376</v>
      </c>
      <c r="V107" s="7"/>
      <c r="W107" s="7"/>
      <c r="X107" s="7">
        <v>28.593</v>
      </c>
      <c r="Y107" s="7">
        <v>0.3</v>
      </c>
    </row>
    <row r="108" spans="1:25" ht="12.75">
      <c r="A108" s="1"/>
      <c r="C108" s="7">
        <v>28.538</v>
      </c>
      <c r="D108" s="7">
        <v>0.301</v>
      </c>
      <c r="E108" s="7"/>
      <c r="F108" s="7">
        <v>28.804</v>
      </c>
      <c r="G108" s="7">
        <v>0.383</v>
      </c>
      <c r="H108" s="7"/>
      <c r="I108" s="7"/>
      <c r="J108" s="7">
        <v>28.73</v>
      </c>
      <c r="K108" s="7">
        <v>0.286</v>
      </c>
      <c r="L108" s="7"/>
      <c r="M108" s="7">
        <v>28.633</v>
      </c>
      <c r="N108" s="7">
        <v>0.401</v>
      </c>
      <c r="O108" s="7"/>
      <c r="P108" s="7"/>
      <c r="Q108" s="7">
        <v>28.72</v>
      </c>
      <c r="R108" s="7">
        <v>0.328</v>
      </c>
      <c r="S108" s="7"/>
      <c r="T108" s="7">
        <v>28.669</v>
      </c>
      <c r="U108" s="7">
        <v>0.377</v>
      </c>
      <c r="V108" s="7"/>
      <c r="W108" s="7"/>
      <c r="X108" s="7">
        <v>28.593</v>
      </c>
      <c r="Y108" s="7">
        <v>0.304</v>
      </c>
    </row>
    <row r="109" spans="1:25" ht="12.75">
      <c r="A109" s="1"/>
      <c r="C109" s="7">
        <v>28.533</v>
      </c>
      <c r="D109" s="7">
        <v>0.303</v>
      </c>
      <c r="E109" s="7"/>
      <c r="F109" s="7">
        <v>28.806</v>
      </c>
      <c r="G109" s="7">
        <v>0.382</v>
      </c>
      <c r="H109" s="7"/>
      <c r="I109" s="7"/>
      <c r="J109" s="7">
        <v>28.726</v>
      </c>
      <c r="K109" s="7">
        <v>0.289</v>
      </c>
      <c r="L109" s="7"/>
      <c r="M109" s="7">
        <v>28.63</v>
      </c>
      <c r="N109" s="7">
        <v>0.398</v>
      </c>
      <c r="O109" s="7"/>
      <c r="P109" s="7"/>
      <c r="Q109" s="7">
        <v>28.715</v>
      </c>
      <c r="R109" s="7">
        <v>0.331</v>
      </c>
      <c r="S109" s="7"/>
      <c r="T109" s="7">
        <v>28.669</v>
      </c>
      <c r="U109" s="7">
        <v>0.373</v>
      </c>
      <c r="V109" s="7"/>
      <c r="W109" s="7"/>
      <c r="X109" s="7">
        <v>28.584</v>
      </c>
      <c r="Y109" s="7">
        <v>0.309</v>
      </c>
    </row>
    <row r="110" spans="1:25" ht="12.75">
      <c r="A110" s="1"/>
      <c r="C110" s="7">
        <v>28.534</v>
      </c>
      <c r="D110" s="7">
        <v>0.296</v>
      </c>
      <c r="E110" s="7"/>
      <c r="F110" s="7">
        <v>28.808</v>
      </c>
      <c r="G110" s="7">
        <v>0.379</v>
      </c>
      <c r="H110" s="7"/>
      <c r="I110" s="7"/>
      <c r="J110" s="7">
        <v>28.721</v>
      </c>
      <c r="K110" s="7">
        <v>0.291</v>
      </c>
      <c r="L110" s="7"/>
      <c r="M110" s="7">
        <v>28.628</v>
      </c>
      <c r="N110" s="7">
        <v>0.396</v>
      </c>
      <c r="O110" s="7"/>
      <c r="P110" s="7"/>
      <c r="Q110" s="7">
        <v>28.717</v>
      </c>
      <c r="R110" s="7">
        <v>0.332</v>
      </c>
      <c r="S110" s="7"/>
      <c r="T110" s="7">
        <v>28.668</v>
      </c>
      <c r="U110" s="7">
        <v>0.374</v>
      </c>
      <c r="V110" s="7"/>
      <c r="W110" s="7"/>
      <c r="X110" s="7">
        <v>28.585</v>
      </c>
      <c r="Y110" s="7">
        <v>0.316</v>
      </c>
    </row>
    <row r="111" spans="1:25" ht="12.75">
      <c r="A111" s="1"/>
      <c r="C111" s="7">
        <v>28.53</v>
      </c>
      <c r="D111" s="7">
        <v>0.302</v>
      </c>
      <c r="E111" s="7"/>
      <c r="F111" s="7">
        <v>28.806</v>
      </c>
      <c r="G111" s="7">
        <v>0.384</v>
      </c>
      <c r="H111" s="7"/>
      <c r="I111" s="7"/>
      <c r="J111" s="7">
        <v>28.72</v>
      </c>
      <c r="K111" s="7">
        <v>0.286</v>
      </c>
      <c r="L111" s="7"/>
      <c r="M111" s="7">
        <v>28.621</v>
      </c>
      <c r="N111" s="7">
        <v>0.4</v>
      </c>
      <c r="O111" s="7"/>
      <c r="P111" s="7"/>
      <c r="Q111" s="7">
        <v>28.713</v>
      </c>
      <c r="R111" s="7">
        <v>0.331</v>
      </c>
      <c r="S111" s="7"/>
      <c r="T111" s="7">
        <v>28.664</v>
      </c>
      <c r="U111" s="7">
        <v>0.372</v>
      </c>
      <c r="V111" s="7"/>
      <c r="W111" s="7"/>
      <c r="X111" s="7">
        <v>28.589</v>
      </c>
      <c r="Y111" s="7">
        <v>0.303</v>
      </c>
    </row>
    <row r="112" spans="1:25" ht="12.75">
      <c r="A112" s="3" t="s">
        <v>15</v>
      </c>
      <c r="C112">
        <f>AVERAGE(C107:C111)</f>
        <v>28.534399999999998</v>
      </c>
      <c r="D112">
        <f>AVERAGE(D107:D111)</f>
        <v>0.3016</v>
      </c>
      <c r="F112">
        <f>AVERAGE(F107:F111)+B129</f>
        <v>28.8661</v>
      </c>
      <c r="G112">
        <f>AVERAGE(G107:G111)-B129</f>
        <v>0.3215</v>
      </c>
      <c r="J112">
        <f>AVERAGE(J107:J111)</f>
        <v>28.7266</v>
      </c>
      <c r="K112">
        <f>AVERAGE(K107:K111)</f>
        <v>0.28779999999999994</v>
      </c>
      <c r="M112">
        <f>AVERAGE(M107:M111)+B129</f>
        <v>28.690699999999996</v>
      </c>
      <c r="N112">
        <f>AVERAGE(N107:N111)-B129</f>
        <v>0.3379</v>
      </c>
      <c r="Q112">
        <f>AVERAGE(Q107:Q111)</f>
        <v>28.717399999999998</v>
      </c>
      <c r="R112">
        <f>AVERAGE(R107:R111)</f>
        <v>0.3306</v>
      </c>
      <c r="T112">
        <f>AVERAGE(T107:T111)+B129</f>
        <v>28.728099999999994</v>
      </c>
      <c r="U112">
        <f>AVERAGE(U107:U111)-B129</f>
        <v>0.31429999999999997</v>
      </c>
      <c r="X112">
        <f>AVERAGE(X107:X111)</f>
        <v>28.5888</v>
      </c>
      <c r="Y112">
        <f>AVERAGE(Y107:Y111)</f>
        <v>0.3064</v>
      </c>
    </row>
    <row r="113" spans="1:25" s="6" customFormat="1" ht="12.75">
      <c r="A113" s="5" t="s">
        <v>16</v>
      </c>
      <c r="C113" s="6">
        <f>STDEV(C107:C111)</f>
        <v>0.003209361307175626</v>
      </c>
      <c r="D113" s="6">
        <f>STDEV(D107:D111)</f>
        <v>0.003646916505762097</v>
      </c>
      <c r="F113" s="6">
        <f>STDEV(F107:F111)</f>
        <v>0.0014142135623735675</v>
      </c>
      <c r="G113" s="6">
        <f>STDEV(G107:G111)</f>
        <v>0.002073644135332774</v>
      </c>
      <c r="J113" s="6">
        <f>STDEV(J107:J111)</f>
        <v>0.006618156843110292</v>
      </c>
      <c r="K113" s="6">
        <f>STDEV(K107:K111)</f>
        <v>0.002167948338867882</v>
      </c>
      <c r="M113" s="6">
        <f>STDEV(M107:M111)</f>
        <v>0.007300684899377342</v>
      </c>
      <c r="N113" s="6">
        <f>STDEV(N107:N111)</f>
        <v>0.002549509756796395</v>
      </c>
      <c r="Q113" s="6">
        <f>STDEV(Q107:Q111)</f>
        <v>0.0036469165057620694</v>
      </c>
      <c r="R113" s="6">
        <f>STDEV(R107:R111)</f>
        <v>0.0015165750888103116</v>
      </c>
      <c r="T113" s="6">
        <f>STDEV(T107:T111)</f>
        <v>0.002345207879911551</v>
      </c>
      <c r="U113" s="6">
        <f>STDEV(U107:U111)</f>
        <v>0.002073644135332774</v>
      </c>
      <c r="X113" s="6">
        <f>STDEV(X107:X111)</f>
        <v>0.0042661458015401926</v>
      </c>
      <c r="Y113" s="6">
        <f>STDEV(Y107:Y111)</f>
        <v>0.006268971207462997</v>
      </c>
    </row>
    <row r="114" ht="12.75">
      <c r="A114" s="3" t="s">
        <v>17</v>
      </c>
    </row>
    <row r="115" spans="1:21" ht="12.75">
      <c r="A115" s="3" t="s">
        <v>18</v>
      </c>
      <c r="C115">
        <f>C112-F112</f>
        <v>-0.33170000000000144</v>
      </c>
      <c r="G115">
        <f>D114-G114</f>
        <v>0</v>
      </c>
      <c r="J115">
        <f>J112-M112</f>
        <v>0.03590000000000515</v>
      </c>
      <c r="N115">
        <f>K114-N114</f>
        <v>0</v>
      </c>
      <c r="Q115">
        <f>Q112-T112</f>
        <v>-0.010699999999996379</v>
      </c>
      <c r="U115">
        <f>R114-U114</f>
        <v>0</v>
      </c>
    </row>
    <row r="116" spans="1:20" s="6" customFormat="1" ht="12.75">
      <c r="A116" s="5" t="s">
        <v>29</v>
      </c>
      <c r="M116" s="6">
        <f>H117-O117</f>
        <v>0.0009666666666666712</v>
      </c>
      <c r="R116" s="6">
        <f>H117-V117</f>
        <v>-0.01371666666666671</v>
      </c>
      <c r="T116" s="6">
        <f>O117-V117</f>
        <v>-0.014683333333333382</v>
      </c>
    </row>
    <row r="117" spans="1:22" s="6" customFormat="1" ht="12.75">
      <c r="A117" s="5" t="s">
        <v>20</v>
      </c>
      <c r="B117" s="18">
        <f>AVERAGE(H117,O117,V117)</f>
        <v>0.34331666666666666</v>
      </c>
      <c r="G117" s="11">
        <f>(D112+G112)/2</f>
        <v>0.31155</v>
      </c>
      <c r="H117" s="6">
        <f>G117+G119</f>
        <v>0.3390666666666666</v>
      </c>
      <c r="N117" s="11">
        <f>(K112+N112)/2</f>
        <v>0.31284999999999996</v>
      </c>
      <c r="O117" s="6">
        <f>N117+N119</f>
        <v>0.33809999999999996</v>
      </c>
      <c r="U117" s="11">
        <f>(R112+U112)/2</f>
        <v>0.32245</v>
      </c>
      <c r="V117" s="6">
        <f>U117+U119</f>
        <v>0.35278333333333334</v>
      </c>
    </row>
    <row r="119" spans="1:21" s="6" customFormat="1" ht="12.75">
      <c r="A119" s="10" t="s">
        <v>38</v>
      </c>
      <c r="G119" s="6">
        <f>AVERAGEA(G20,G32,G44,G56,G68,G92)</f>
        <v>0.02751666666666666</v>
      </c>
      <c r="N119" s="6">
        <f>AVERAGEA(N92,N68,N56,N44,N32,N20)</f>
        <v>0.025249999999999984</v>
      </c>
      <c r="U119" s="6">
        <f>AVERAGEA(U92,U68,U56,U44,U20,U32)</f>
        <v>0.030333333333333313</v>
      </c>
    </row>
    <row r="120" spans="1:21" s="6" customFormat="1" ht="12.75">
      <c r="A120" s="10" t="s">
        <v>39</v>
      </c>
      <c r="G120" s="6">
        <f>STDEV(G20,G32,G44,G56,G68,G92)</f>
        <v>0.002344070533637313</v>
      </c>
      <c r="N120" s="6">
        <f>STDEV(N92,N68,N56,N44,N32,N20)</f>
        <v>0.0042426406871192935</v>
      </c>
      <c r="U120" s="6">
        <f>STDEV(U92,U68,U56,U44,U20,U32)</f>
        <v>0.00591148599479579</v>
      </c>
    </row>
    <row r="121" spans="1:20" s="6" customFormat="1" ht="12.75">
      <c r="A121" s="10" t="s">
        <v>30</v>
      </c>
      <c r="M121" s="6">
        <f>AVERAGE(M20,M32,M44,M56,M68,M92)</f>
        <v>0</v>
      </c>
      <c r="R121" s="6">
        <f>AVERAGE(R20,R32,R44,R56,R68,R92)</f>
        <v>9.25185853854297E-18</v>
      </c>
      <c r="T121" s="6">
        <f>AVERAGE(T20,T32,T44,T56,T68,T92)</f>
        <v>9.25185853854297E-18</v>
      </c>
    </row>
    <row r="122" spans="1:20" s="6" customFormat="1" ht="12.75">
      <c r="A122" s="10" t="s">
        <v>31</v>
      </c>
      <c r="M122" s="6">
        <f>STDEV(M20,M32,M44,M56,M68,M92)</f>
        <v>0.004703473893481991</v>
      </c>
      <c r="R122" s="6">
        <f>STDEV(R20,R32,R44,R56,R68,R92)</f>
        <v>0.006433480136494283</v>
      </c>
      <c r="T122" s="6">
        <f>STDEV(T20,T32,T44,T56,T68,T92)</f>
        <v>0.0025419808548977313</v>
      </c>
    </row>
    <row r="123" spans="1:21" s="6" customFormat="1" ht="12.75">
      <c r="A123" s="10" t="s">
        <v>32</v>
      </c>
      <c r="G123" s="6">
        <f>AVERAGEA(G19,G31,G43,G55,G67,G91)</f>
        <v>0.00996666666666665</v>
      </c>
      <c r="N123" s="6">
        <f>AVERAGEA(N19,N31,N43,N55,N67,N91)</f>
        <v>0.03916666666666666</v>
      </c>
      <c r="U123" s="6">
        <f>AVERAGE(U19,U31,U43,U55,U67,U91)</f>
        <v>1.3877787807814457E-17</v>
      </c>
    </row>
    <row r="124" spans="1:21" s="6" customFormat="1" ht="12.75">
      <c r="A124" s="10" t="s">
        <v>33</v>
      </c>
      <c r="G124" s="6">
        <f>STDEV(G19,G31,G43,G55,G67,G91)</f>
        <v>0.010536539596407676</v>
      </c>
      <c r="N124" s="6">
        <f>STDEV(N19,N31,N43,N55,N67,N91)</f>
        <v>0.02467571005395117</v>
      </c>
      <c r="U124" s="6">
        <f>STDEV(U19,U31,U43,U55,U67,U91)</f>
        <v>0.0017787636155487175</v>
      </c>
    </row>
    <row r="125" ht="12.75">
      <c r="A125" s="1"/>
    </row>
    <row r="126" spans="1:2" ht="12.75">
      <c r="A126" s="1" t="s">
        <v>40</v>
      </c>
      <c r="B126" s="8">
        <v>0.0563</v>
      </c>
    </row>
    <row r="127" spans="1:2" ht="12.75">
      <c r="A127" s="1" t="s">
        <v>41</v>
      </c>
      <c r="B127" s="8">
        <v>0.054</v>
      </c>
    </row>
    <row r="128" spans="1:2" ht="12.75">
      <c r="A128" s="1" t="s">
        <v>42</v>
      </c>
      <c r="B128" s="8">
        <v>0.0531</v>
      </c>
    </row>
    <row r="129" spans="1:2" ht="12.75">
      <c r="A129" s="1" t="s">
        <v>43</v>
      </c>
      <c r="B129">
        <v>0.0601</v>
      </c>
    </row>
    <row r="131" spans="1:3" ht="12.75">
      <c r="A131" s="1" t="s">
        <v>44</v>
      </c>
      <c r="B131" s="6">
        <f>D17^2+G17^2+K17^2+N17^2+R17^2+U17^2+D29^2+G29^2+K29^2+N29^2+R29^2+U29^2+D41^2+G41^2+K41^2+N41^2+R41^2+U41^2</f>
        <v>0.00011090000000000001</v>
      </c>
      <c r="C131" s="6">
        <f>D53^2+G53^2+K53^2+N53^2+R53^2+U53^2+D65^2+G65^2+K65^2+N65^2+R65^2+U65^2+D89^2+G89^2+K89^2+N89^2+R89^2+U89^2</f>
        <v>0.00011409999999999994</v>
      </c>
    </row>
    <row r="132" spans="1:2" ht="12.75">
      <c r="A132" s="1" t="s">
        <v>37</v>
      </c>
      <c r="B132">
        <f>SQRT((B131+C131)/36)</f>
        <v>0.0024999999999999996</v>
      </c>
    </row>
    <row r="133" ht="12.75">
      <c r="A133" s="7"/>
    </row>
  </sheetData>
  <sheetProtection/>
  <printOptions/>
  <pageMargins left="0.7500000000000001" right="0.7500000000000001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rsasakv</dc:creator>
  <cp:keywords/>
  <dc:description/>
  <cp:lastModifiedBy>Birgitta</cp:lastModifiedBy>
  <cp:lastPrinted>2012-12-31T16:24:52Z</cp:lastPrinted>
  <dcterms:created xsi:type="dcterms:W3CDTF">2012-12-28T12:06:33Z</dcterms:created>
  <dcterms:modified xsi:type="dcterms:W3CDTF">2013-01-02T12:19:09Z</dcterms:modified>
  <cp:category/>
  <cp:version/>
  <cp:contentType/>
  <cp:contentStatus/>
</cp:coreProperties>
</file>